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nsti\Desktop\"/>
    </mc:Choice>
  </mc:AlternateContent>
  <xr:revisionPtr revIDLastSave="0" documentId="13_ncr:1_{4EE32199-05C4-454E-8EEE-C6BACAF4FFB3}" xr6:coauthVersionLast="47" xr6:coauthVersionMax="47" xr10:uidLastSave="{00000000-0000-0000-0000-000000000000}"/>
  <bookViews>
    <workbookView xWindow="-120" yWindow="-120" windowWidth="20730" windowHeight="11160" firstSheet="4" activeTab="6" xr2:uid="{00000000-000D-0000-FFFF-FFFF00000000}"/>
  </bookViews>
  <sheets>
    <sheet name="Promedio funcion si" sheetId="7" r:id="rId1"/>
    <sheet name="Bonificacion" sheetId="8" r:id="rId2"/>
    <sheet name="Función si verduleria" sheetId="1" r:id="rId3"/>
    <sheet name="Funcion si normal y anidada fa" sheetId="3" r:id="rId4"/>
    <sheet name="Funcion si con y" sheetId="9" r:id="rId5"/>
    <sheet name="Funcion y con o" sheetId="10" r:id="rId6"/>
    <sheet name="funciones si " sheetId="6" r:id="rId7"/>
    <sheet name="funcion si clinica" sheetId="5" r:id="rId8"/>
    <sheet name="Practica aranceles funcion si" sheetId="4" r:id="rId9"/>
    <sheet name="Funcion si anidada impuestos" sheetId="2" r:id="rId1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6" l="1"/>
  <c r="F22" i="6"/>
  <c r="F23" i="6"/>
  <c r="F24" i="6"/>
  <c r="F25" i="6"/>
  <c r="F26" i="6"/>
  <c r="F27" i="6"/>
  <c r="E21" i="6"/>
  <c r="E22" i="6"/>
  <c r="E23" i="6"/>
  <c r="E24" i="6"/>
  <c r="E25" i="6"/>
  <c r="E26" i="6"/>
  <c r="E27" i="6"/>
  <c r="D21" i="6"/>
  <c r="D22" i="6"/>
  <c r="D23" i="6"/>
  <c r="D24" i="6"/>
  <c r="D25" i="6"/>
  <c r="D26" i="6"/>
  <c r="D27" i="6"/>
  <c r="C21" i="6"/>
  <c r="C22" i="6"/>
  <c r="C23" i="6"/>
  <c r="C24" i="6"/>
  <c r="C25" i="6"/>
  <c r="C26" i="6"/>
  <c r="C27" i="6"/>
  <c r="B21" i="6"/>
  <c r="B22" i="6"/>
  <c r="B23" i="6"/>
  <c r="B24" i="6"/>
  <c r="B25" i="6"/>
  <c r="B26" i="6"/>
  <c r="B27" i="6"/>
  <c r="B18" i="6"/>
  <c r="C18" i="6"/>
  <c r="D18" i="6"/>
  <c r="E18" i="6"/>
  <c r="F18" i="6"/>
  <c r="G18" i="6"/>
  <c r="B17" i="6"/>
  <c r="C17" i="6"/>
  <c r="D17" i="6"/>
  <c r="E17" i="6"/>
  <c r="F17" i="6"/>
  <c r="G17" i="6"/>
  <c r="B16" i="6"/>
  <c r="C16" i="6"/>
  <c r="D16" i="6"/>
  <c r="E16" i="6"/>
  <c r="F16" i="6"/>
  <c r="G16" i="6"/>
  <c r="G2" i="6"/>
  <c r="G3" i="6"/>
  <c r="G4" i="6"/>
  <c r="G5" i="6"/>
  <c r="G6" i="6"/>
  <c r="G7" i="6"/>
  <c r="G8" i="6"/>
  <c r="G9" i="6"/>
  <c r="G10" i="6"/>
  <c r="G11" i="6"/>
  <c r="F2" i="6"/>
  <c r="F3" i="6"/>
  <c r="F4" i="6"/>
  <c r="F5" i="6"/>
  <c r="F6" i="6"/>
  <c r="F7" i="6"/>
  <c r="F8" i="6"/>
  <c r="F9" i="6"/>
  <c r="F10" i="6"/>
  <c r="F11" i="6"/>
  <c r="E2" i="6"/>
  <c r="E3" i="6"/>
  <c r="E4" i="6"/>
  <c r="E5" i="6"/>
  <c r="E6" i="6"/>
  <c r="E7" i="6"/>
  <c r="E8" i="6"/>
  <c r="E9" i="6"/>
  <c r="E10" i="6"/>
  <c r="E11" i="6"/>
  <c r="D2" i="6"/>
  <c r="D3" i="6"/>
  <c r="D4" i="6"/>
  <c r="D5" i="6"/>
  <c r="D6" i="6"/>
  <c r="D7" i="6"/>
  <c r="D8" i="6"/>
  <c r="D9" i="6"/>
  <c r="D10" i="6"/>
  <c r="D11" i="6"/>
  <c r="G13" i="10"/>
  <c r="F13" i="10"/>
  <c r="G4" i="10"/>
  <c r="G5" i="10"/>
  <c r="G6" i="10"/>
  <c r="G7" i="10"/>
  <c r="G8" i="10"/>
  <c r="G9" i="10"/>
  <c r="G10" i="10"/>
  <c r="F4" i="10"/>
  <c r="F5" i="10"/>
  <c r="F6" i="10"/>
  <c r="F7" i="10"/>
  <c r="F8" i="10"/>
  <c r="F9" i="10"/>
  <c r="F10" i="10"/>
  <c r="D2" i="9"/>
  <c r="D12" i="9"/>
  <c r="D11" i="9"/>
  <c r="D10" i="9"/>
  <c r="D3" i="9"/>
  <c r="D4" i="9"/>
  <c r="D5" i="9"/>
  <c r="D6" i="9"/>
  <c r="J12" i="9"/>
  <c r="E19" i="3"/>
  <c r="E20" i="3"/>
  <c r="E21" i="3"/>
  <c r="E22" i="3"/>
  <c r="E23" i="3"/>
  <c r="E24" i="3"/>
  <c r="E18" i="3"/>
  <c r="D18" i="3"/>
  <c r="D19" i="3"/>
  <c r="D20" i="3"/>
  <c r="D21" i="3"/>
  <c r="D22" i="3"/>
  <c r="D23" i="3"/>
  <c r="D24" i="3"/>
  <c r="C5" i="3"/>
  <c r="C6" i="3"/>
  <c r="C7" i="3"/>
  <c r="C8" i="3"/>
  <c r="C9" i="3"/>
  <c r="C10" i="3"/>
  <c r="C11" i="3"/>
  <c r="C26" i="1"/>
  <c r="C27" i="1"/>
  <c r="C28" i="1"/>
  <c r="C29" i="1"/>
  <c r="C30" i="1"/>
  <c r="C31" i="1"/>
  <c r="C17" i="1"/>
  <c r="C18" i="1"/>
  <c r="C19" i="1"/>
  <c r="C20" i="1"/>
  <c r="C21" i="1"/>
  <c r="C22" i="1"/>
  <c r="G2" i="1"/>
  <c r="G3" i="1"/>
  <c r="G4" i="1"/>
  <c r="G5" i="1"/>
  <c r="G6" i="1"/>
  <c r="G7" i="1"/>
  <c r="G8" i="1"/>
  <c r="G9" i="1"/>
  <c r="G10" i="1"/>
  <c r="G11" i="1"/>
  <c r="G12" i="1"/>
  <c r="G13" i="1"/>
  <c r="I5" i="1"/>
  <c r="F2" i="1"/>
  <c r="F3" i="1"/>
  <c r="F4" i="1"/>
  <c r="F5" i="1"/>
  <c r="F6" i="1"/>
  <c r="F7" i="1"/>
  <c r="F8" i="1"/>
  <c r="F9" i="1"/>
  <c r="F10" i="1"/>
  <c r="F11" i="1"/>
  <c r="F12" i="1"/>
  <c r="F13" i="1"/>
  <c r="D3" i="8"/>
  <c r="D4" i="8"/>
  <c r="D5" i="8"/>
  <c r="D6" i="8"/>
  <c r="D7" i="8"/>
  <c r="D8" i="8"/>
  <c r="D9" i="8"/>
  <c r="D10" i="8"/>
  <c r="D11" i="8"/>
  <c r="C3" i="8"/>
  <c r="C4" i="8"/>
  <c r="C5" i="8"/>
  <c r="C6" i="8"/>
  <c r="C7" i="8"/>
  <c r="C8" i="8"/>
  <c r="C9" i="8"/>
  <c r="C10" i="8"/>
  <c r="C11" i="8"/>
  <c r="B14" i="7"/>
  <c r="B15" i="7"/>
  <c r="B16" i="7"/>
  <c r="B17" i="7"/>
  <c r="B18" i="7"/>
  <c r="B19" i="7"/>
  <c r="B20" i="7"/>
  <c r="B21" i="7"/>
  <c r="B13" i="7"/>
  <c r="B2" i="7"/>
  <c r="B3" i="7"/>
  <c r="B4" i="7"/>
  <c r="B5" i="7"/>
  <c r="B6" i="7"/>
  <c r="B7" i="7"/>
  <c r="B8" i="7"/>
  <c r="B9" i="7"/>
  <c r="B10" i="7"/>
  <c r="L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F1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=SI(Y(B2="Si";C2&gt;=1000);C2*B$9;C2*B$10)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 Chávez</author>
    <author>ELIAS</author>
  </authors>
  <commentList>
    <comment ref="F4" authorId="0" shapeId="0" xr:uid="{00000000-0006-0000-0500-000001000000}">
      <text>
        <r>
          <rPr>
            <b/>
            <sz val="10"/>
            <color indexed="10"/>
            <rFont val="Tahoma"/>
            <family val="2"/>
          </rPr>
          <t>=SI(Y(C6&gt;5;D6="A");E6*12%;E6*8%)</t>
        </r>
      </text>
    </comment>
    <comment ref="G4" authorId="0" shapeId="0" xr:uid="{00000000-0006-0000-0500-000002000000}">
      <text>
        <r>
          <rPr>
            <b/>
            <sz val="10"/>
            <color indexed="10"/>
            <rFont val="Tahoma"/>
            <family val="2"/>
          </rPr>
          <t xml:space="preserve">=SI(O(C6&gt;=5;D6="A");E6*12%;E6*8%)
</t>
        </r>
      </text>
    </comment>
    <comment ref="H4" authorId="1" shapeId="0" xr:uid="{00000000-0006-0000-0500-000003000000}">
      <text>
        <r>
          <rPr>
            <b/>
            <sz val="9"/>
            <color indexed="81"/>
            <rFont val="Tahoma"/>
            <family val="2"/>
          </rPr>
          <t>=SUMA(E6:G6)</t>
        </r>
      </text>
    </comment>
  </commentList>
</comments>
</file>

<file path=xl/sharedStrings.xml><?xml version="1.0" encoding="utf-8"?>
<sst xmlns="http://schemas.openxmlformats.org/spreadsheetml/2006/main" count="391" uniqueCount="265">
  <si>
    <t>Ítem</t>
  </si>
  <si>
    <t>Descripción</t>
  </si>
  <si>
    <t>Cantidad en Kg</t>
  </si>
  <si>
    <t>$/Kg</t>
  </si>
  <si>
    <t>Tipo</t>
  </si>
  <si>
    <t>% Dcto.</t>
  </si>
  <si>
    <t>Alcaucil</t>
  </si>
  <si>
    <t>Verdura</t>
  </si>
  <si>
    <t>Apio</t>
  </si>
  <si>
    <t>Arveja</t>
  </si>
  <si>
    <t>Batata</t>
  </si>
  <si>
    <t>Berenjena</t>
  </si>
  <si>
    <t>Brócoli</t>
  </si>
  <si>
    <t>Brote de soja</t>
  </si>
  <si>
    <t>Cayote</t>
  </si>
  <si>
    <t>Fruta</t>
  </si>
  <si>
    <t>Cebolla</t>
  </si>
  <si>
    <t>Champiñones</t>
  </si>
  <si>
    <t>Chaucha</t>
  </si>
  <si>
    <t>Ciruela</t>
  </si>
  <si>
    <t>Ganancia Neta Imponible Acumulada</t>
  </si>
  <si>
    <t>Pagarán</t>
  </si>
  <si>
    <t>Pagarán (Tabla
 Simplificada)</t>
  </si>
  <si>
    <t>Más de $</t>
  </si>
  <si>
    <t>a $</t>
  </si>
  <si>
    <t>$</t>
  </si>
  <si>
    <t>Más el %</t>
  </si>
  <si>
    <t>Sobre excedente de $</t>
  </si>
  <si>
    <t>---</t>
  </si>
  <si>
    <t>(0,09 x G) – 0</t>
  </si>
  <si>
    <t>(0,14 x G) – 500</t>
  </si>
  <si>
    <t>(0,19 x G) – 1.500</t>
  </si>
  <si>
    <t>(0,23 x G) – 2.700</t>
  </si>
  <si>
    <t>(0,27 x G) – 5.100</t>
  </si>
  <si>
    <t>(0,31 x G) – 8.700</t>
  </si>
  <si>
    <t>en adelante</t>
  </si>
  <si>
    <t>(0,35 x G) – 13.500</t>
  </si>
  <si>
    <t>(G = Ganancia Neta Imponible Acumulada)</t>
  </si>
  <si>
    <t>Ganancia Neta
 Imponible Acumulada</t>
  </si>
  <si>
    <t>Impuesto
 Determinado</t>
  </si>
  <si>
    <t>Familias con 3 o más hijos = Familia numerosa</t>
  </si>
  <si>
    <t>Familia</t>
  </si>
  <si>
    <t>Nº Hijos</t>
  </si>
  <si>
    <t>Familia Numerosa</t>
  </si>
  <si>
    <t>Álvarez Reverte</t>
  </si>
  <si>
    <t>Galván Pariente</t>
  </si>
  <si>
    <t>Lorenzo Ciudad</t>
  </si>
  <si>
    <t>Gutierrez Alonso</t>
  </si>
  <si>
    <t>Sánchez Díaz</t>
  </si>
  <si>
    <t>Gallego López</t>
  </si>
  <si>
    <t>Gómez Vegas</t>
  </si>
  <si>
    <t>Nº ticket</t>
  </si>
  <si>
    <t>Forma pago</t>
  </si>
  <si>
    <t>Subtotal</t>
  </si>
  <si>
    <t>Descuento</t>
  </si>
  <si>
    <t>Total a pagar</t>
  </si>
  <si>
    <t>E15369</t>
  </si>
  <si>
    <t>CONTADO</t>
  </si>
  <si>
    <t>E15370</t>
  </si>
  <si>
    <t>VISA</t>
  </si>
  <si>
    <t>E15371</t>
  </si>
  <si>
    <t>E15372</t>
  </si>
  <si>
    <t>TRANSFERENCIA</t>
  </si>
  <si>
    <t>E15373</t>
  </si>
  <si>
    <t>E15374</t>
  </si>
  <si>
    <t>E15375</t>
  </si>
  <si>
    <t>%Igv</t>
  </si>
  <si>
    <t>%Arancel</t>
  </si>
  <si>
    <t>%Desc.</t>
  </si>
  <si>
    <t>%IGV</t>
  </si>
  <si>
    <t>Codigo</t>
  </si>
  <si>
    <t>Precio</t>
  </si>
  <si>
    <t>Igv.</t>
  </si>
  <si>
    <t>Cantidad</t>
  </si>
  <si>
    <t>Arancel</t>
  </si>
  <si>
    <t>Total</t>
  </si>
  <si>
    <t>A100</t>
  </si>
  <si>
    <t>I</t>
  </si>
  <si>
    <t>Impresora Epson Stylus 200</t>
  </si>
  <si>
    <t>A101</t>
  </si>
  <si>
    <t>N</t>
  </si>
  <si>
    <t>Calculadora Casio XL90</t>
  </si>
  <si>
    <t>A102</t>
  </si>
  <si>
    <t>Papel Couche</t>
  </si>
  <si>
    <t>A103</t>
  </si>
  <si>
    <t>Monitor Samsung 14"</t>
  </si>
  <si>
    <t>A104</t>
  </si>
  <si>
    <t>Monitor GoldStart 14"</t>
  </si>
  <si>
    <t>A105</t>
  </si>
  <si>
    <t>Mouse Beltrom</t>
  </si>
  <si>
    <t>A106</t>
  </si>
  <si>
    <t>Mouse Omega</t>
  </si>
  <si>
    <t>A107</t>
  </si>
  <si>
    <t>Mouse Logitec</t>
  </si>
  <si>
    <t>A108</t>
  </si>
  <si>
    <t>Microfono IBM</t>
  </si>
  <si>
    <t>A109</t>
  </si>
  <si>
    <t>Filtro de Pantalla</t>
  </si>
  <si>
    <t>A110</t>
  </si>
  <si>
    <t>Impresora Panasonic XP-200</t>
  </si>
  <si>
    <t>FORMULAS</t>
  </si>
  <si>
    <t>=</t>
  </si>
  <si>
    <t>Precio * %IGV</t>
  </si>
  <si>
    <t>(Precio + Igv.) * Cantidad</t>
  </si>
  <si>
    <t>Si el Producto es Nacional deberá Calcular el Arancel :</t>
  </si>
  <si>
    <t>Subtotal * %Arancel</t>
  </si>
  <si>
    <t>De caso contrario debera mostrar 15</t>
  </si>
  <si>
    <t>Solo tendrán descuento, aquellos productos cuyo subtotal sea menor a 20000</t>
  </si>
  <si>
    <t>(Subtotal + Arancel) * %Descuento</t>
  </si>
  <si>
    <t>Subtotal + Arancel - Descuento</t>
  </si>
  <si>
    <t>Fecha Actual</t>
  </si>
  <si>
    <t>Nombre</t>
  </si>
  <si>
    <t>Apellido</t>
  </si>
  <si>
    <t>Edad</t>
  </si>
  <si>
    <t>Clase</t>
  </si>
  <si>
    <t>Fecha Ingreso</t>
  </si>
  <si>
    <t>Dias Internado</t>
  </si>
  <si>
    <t>Deuda</t>
  </si>
  <si>
    <t>Impuesto</t>
  </si>
  <si>
    <t>Total Pagar</t>
  </si>
  <si>
    <t>Juan</t>
  </si>
  <si>
    <t>Sanchez</t>
  </si>
  <si>
    <t>A</t>
  </si>
  <si>
    <t>Andres</t>
  </si>
  <si>
    <t>Cortez</t>
  </si>
  <si>
    <t>B</t>
  </si>
  <si>
    <t>Milagros</t>
  </si>
  <si>
    <t>Canepa</t>
  </si>
  <si>
    <t>Rosario</t>
  </si>
  <si>
    <t>Sachun</t>
  </si>
  <si>
    <t>Marina</t>
  </si>
  <si>
    <t>Contreras</t>
  </si>
  <si>
    <t>Estephany</t>
  </si>
  <si>
    <t>Ccance</t>
  </si>
  <si>
    <t>María Elena</t>
  </si>
  <si>
    <t>Silvestre</t>
  </si>
  <si>
    <t>Rocio</t>
  </si>
  <si>
    <t>Vega</t>
  </si>
  <si>
    <t>Roberto</t>
  </si>
  <si>
    <t>Becerra</t>
  </si>
  <si>
    <t>Hurtado</t>
  </si>
  <si>
    <t>TOTAL GENERAL (Estos datos solo se refieren al Total a Pagar)</t>
  </si>
  <si>
    <t>PROMEDIO GENERAL</t>
  </si>
  <si>
    <t>MÁXIMO</t>
  </si>
  <si>
    <t>MINIMO</t>
  </si>
  <si>
    <t>Días Internado</t>
  </si>
  <si>
    <t>= Fecha Actual - Fecha Ingreso</t>
  </si>
  <si>
    <t>= Los pacientes de Clase A pagarán 70 soles por cada día y los de Clase B pagarán 60 soles por cada día</t>
  </si>
  <si>
    <t xml:space="preserve">   de Caso Contrario será el 5% de su Deuda</t>
  </si>
  <si>
    <t>= (Deuda - Descuento) * 19%</t>
  </si>
  <si>
    <t>=Deuda - Descuento + Impuesto</t>
  </si>
  <si>
    <t>Concurso</t>
  </si>
  <si>
    <t>Puntos</t>
  </si>
  <si>
    <t>Euros ganados</t>
  </si>
  <si>
    <t>Agenda</t>
  </si>
  <si>
    <t>Reloj</t>
  </si>
  <si>
    <t>Premio extra</t>
  </si>
  <si>
    <t>Juan López</t>
  </si>
  <si>
    <t>Sara García</t>
  </si>
  <si>
    <t>Rebeca Ferrer</t>
  </si>
  <si>
    <t>Luis Atienza</t>
  </si>
  <si>
    <t>Ramón Gutiérrez</t>
  </si>
  <si>
    <t>€ POR PUNTO</t>
  </si>
  <si>
    <t>Más de 50</t>
  </si>
  <si>
    <t>50 o menos</t>
  </si>
  <si>
    <t>€ ganados</t>
  </si>
  <si>
    <t>Valor premio extra</t>
  </si>
  <si>
    <t>Modelo vendido</t>
  </si>
  <si>
    <t>Precio base</t>
  </si>
  <si>
    <t>Precio total</t>
  </si>
  <si>
    <t xml:space="preserve">CLINICA </t>
  </si>
  <si>
    <t>PROMEDIO</t>
  </si>
  <si>
    <t>CONDICIÓN</t>
  </si>
  <si>
    <t>Nota:</t>
  </si>
  <si>
    <t>Si el promedio es &gt;=10.5 en la condición debe aparecer Aprobado de lo contrario Desaprobado</t>
  </si>
  <si>
    <t>OBSERVACIÓN</t>
  </si>
  <si>
    <t>NOTA:</t>
  </si>
  <si>
    <t>Si el promedio es mayor o igual que 18 entonces es Muy Bueno; si el promedio es mayor o igual a 15 entonces es Bueno; si el promedio es mayor o igual a 11 entonces sera Regular de los contrario será En Proceso</t>
  </si>
  <si>
    <t>MESES</t>
  </si>
  <si>
    <t>GASTOS ACTUALES</t>
  </si>
  <si>
    <t>GASTOS PRONOSTICADOS</t>
  </si>
  <si>
    <t>Si el GASTO ACTUAL es mayor que el GASTO PRONOSTICADO, será Presupuesto Excedido de lo contrario será Aceptar Presupuesto</t>
  </si>
  <si>
    <t>ENERO</t>
  </si>
  <si>
    <t>FEBREO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</si>
  <si>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</si>
  <si>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</si>
  <si>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</si>
  <si>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</si>
  <si>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</si>
  <si>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</si>
  <si>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</si>
  <si>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</si>
  <si>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</si>
  <si>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</si>
  <si>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CLIENTES</t>
  </si>
  <si>
    <t>IMPORTE FACTURADO</t>
  </si>
  <si>
    <t>DECUENTO</t>
  </si>
  <si>
    <t>CLIENTE 1</t>
  </si>
  <si>
    <t>Queremos realizar un descuento a aquellos clientes que facturen más S/, 6000; para ello disponemos la información en una hoja de tal manera, que si se cumple la condición aparezca la palabra SI y si no, la palabra NO.</t>
  </si>
  <si>
    <t>CLIENTE 2</t>
  </si>
  <si>
    <t>CLIENTE 3</t>
  </si>
  <si>
    <t>CLIENTE 4</t>
  </si>
  <si>
    <t>CLIENTE 5</t>
  </si>
  <si>
    <t>CLIENTE 6</t>
  </si>
  <si>
    <t>Queremos realizar un decuento del 15% unicamente a aquellos clientes que hayan facturado importes superiores a los S/, 6000</t>
  </si>
  <si>
    <t>CODIGO</t>
  </si>
  <si>
    <t>CATEGORIA</t>
  </si>
  <si>
    <t>BASICO</t>
  </si>
  <si>
    <t>BONIFICACION</t>
  </si>
  <si>
    <t>V758</t>
  </si>
  <si>
    <t>BASICO:</t>
  </si>
  <si>
    <t xml:space="preserve">Si la categoria es igual a "A", será de 700; si la categoria es igual a "B", sera de 500; de lo contrario será de la categoria "C" será 300 </t>
  </si>
  <si>
    <t>V582</t>
  </si>
  <si>
    <t>C</t>
  </si>
  <si>
    <t>V569</t>
  </si>
  <si>
    <t>V456</t>
  </si>
  <si>
    <t>V895</t>
  </si>
  <si>
    <t>BONIFICACIÓN:</t>
  </si>
  <si>
    <t>Si la categoría es igual a "A" sera de 20% del básico</t>
  </si>
  <si>
    <t>V482</t>
  </si>
  <si>
    <t>Si la categoría es igual a "B" sera de 15% del básico</t>
  </si>
  <si>
    <t>V123</t>
  </si>
  <si>
    <t>de lo contrario si es de categria "C" sera del 10% del básico</t>
  </si>
  <si>
    <t>V789</t>
  </si>
  <si>
    <t>V546</t>
  </si>
  <si>
    <t>Cliente</t>
  </si>
  <si>
    <t>Preferente</t>
  </si>
  <si>
    <t>Unidades</t>
  </si>
  <si>
    <t>Si</t>
  </si>
  <si>
    <t>Luis</t>
  </si>
  <si>
    <t>No</t>
  </si>
  <si>
    <t>Jose</t>
  </si>
  <si>
    <t>Uxua</t>
  </si>
  <si>
    <t>Paula</t>
  </si>
  <si>
    <t>Precio A</t>
  </si>
  <si>
    <t>Precio B</t>
  </si>
  <si>
    <t xml:space="preserve">Planilla de Sueldos </t>
  </si>
  <si>
    <t>NOMBRE</t>
  </si>
  <si>
    <t>T-SERV</t>
  </si>
  <si>
    <t>CAT</t>
  </si>
  <si>
    <t>BONIF1</t>
  </si>
  <si>
    <t>BONIF2</t>
  </si>
  <si>
    <t>NETO</t>
  </si>
  <si>
    <t>TR1</t>
  </si>
  <si>
    <t>JOSE</t>
  </si>
  <si>
    <t>TR2</t>
  </si>
  <si>
    <t>LUIS</t>
  </si>
  <si>
    <t>TR3</t>
  </si>
  <si>
    <t>ANA</t>
  </si>
  <si>
    <t>TR4</t>
  </si>
  <si>
    <t>CARLOS</t>
  </si>
  <si>
    <t>TR5</t>
  </si>
  <si>
    <t>MARIA</t>
  </si>
  <si>
    <t>TR6</t>
  </si>
  <si>
    <t>DAVID</t>
  </si>
  <si>
    <t>TR7</t>
  </si>
  <si>
    <t>CESAR</t>
  </si>
  <si>
    <t>Neto 2</t>
  </si>
  <si>
    <t>Precio total utilizando SI</t>
  </si>
  <si>
    <t>Si el tipo de servicio es mayor a 6 y la categoria es "a" entonces basico *12%,si alguna condicion no cumple sera basico * 8%</t>
  </si>
  <si>
    <t>SI EL CLIENTE ES PREFERENTE Y TIENE MAS DE 1000 UNIDADES SERA UNIDADES * PRECIO A CASO CONTRARIO SERA PRECIO B</t>
  </si>
  <si>
    <t>Mercedes 321</t>
  </si>
  <si>
    <t>Ford 202</t>
  </si>
  <si>
    <t>Peugeot 105</t>
  </si>
  <si>
    <t xml:space="preserve">= Aquellos pacientes que tienen más de 2600 días de Internado tendra un descuento del 10% de su Deuda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</si>
</sst>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[$€-2]\ * #,##0.00_-;\-[$€-2]\ * #,##0.00_-;_-[$€-2]\ * &quot;-&quot;??_-;_-@_-"/>
    <numFmt numFmtId="165" formatCode="00"/>
    <numFmt numFmtId="166" formatCode="[$S/.-280A]\ #,##0.00"/>
    <numFmt numFmtId="167" formatCode="&quot;$&quot;#,##0.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2"/>
      <name val="Times New Roman"/>
      <family val="1"/>
    </font>
    <font>
      <b/>
      <sz val="12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indexed="81"/>
      <name val="Tahoma"/>
      <family val="2"/>
    </font>
    <font>
      <b/>
      <sz val="12"/>
      <color indexed="48"/>
      <name val="Arial"/>
      <family val="2"/>
    </font>
    <font>
      <b/>
      <sz val="10"/>
      <name val="Arial"/>
      <family val="2"/>
    </font>
    <font>
      <b/>
      <sz val="10"/>
      <color indexed="10"/>
      <name val="Tahoma"/>
      <family val="2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2" fillId="0" borderId="0"/>
    <xf numFmtId="0" fontId="14" fillId="0" borderId="0"/>
    <xf numFmtId="43" fontId="1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78"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0" fontId="5" fillId="0" borderId="1" xfId="0" applyNumberFormat="1" applyFont="1" applyBorder="1"/>
    <xf numFmtId="0" fontId="6" fillId="3" borderId="1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9" fillId="0" borderId="1" xfId="0" applyFont="1" applyBorder="1"/>
    <xf numFmtId="0" fontId="11" fillId="0" borderId="1" xfId="0" applyFont="1" applyBorder="1" applyAlignment="1">
      <alignment horizontal="center" vertical="center"/>
    </xf>
    <xf numFmtId="164" fontId="9" fillId="0" borderId="1" xfId="0" applyNumberFormat="1" applyFont="1" applyBorder="1"/>
    <xf numFmtId="164" fontId="9" fillId="7" borderId="1" xfId="0" applyNumberFormat="1" applyFont="1" applyFill="1" applyBorder="1"/>
    <xf numFmtId="0" fontId="13" fillId="0" borderId="9" xfId="1" applyFont="1" applyBorder="1"/>
    <xf numFmtId="9" fontId="14" fillId="0" borderId="10" xfId="1" applyNumberFormat="1" applyFont="1" applyBorder="1"/>
    <xf numFmtId="0" fontId="14" fillId="0" borderId="0" xfId="1" applyFont="1"/>
    <xf numFmtId="0" fontId="13" fillId="0" borderId="7" xfId="1" applyFont="1" applyBorder="1"/>
    <xf numFmtId="9" fontId="14" fillId="0" borderId="8" xfId="1" applyNumberFormat="1" applyFont="1" applyBorder="1"/>
    <xf numFmtId="0" fontId="13" fillId="0" borderId="11" xfId="1" applyFont="1" applyBorder="1"/>
    <xf numFmtId="9" fontId="14" fillId="0" borderId="12" xfId="1" applyNumberFormat="1" applyFont="1" applyBorder="1"/>
    <xf numFmtId="0" fontId="13" fillId="8" borderId="13" xfId="1" applyFont="1" applyFill="1" applyBorder="1" applyAlignment="1">
      <alignment horizontal="center"/>
    </xf>
    <xf numFmtId="0" fontId="13" fillId="8" borderId="14" xfId="1" applyFont="1" applyFill="1" applyBorder="1"/>
    <xf numFmtId="0" fontId="13" fillId="8" borderId="14" xfId="1" applyFont="1" applyFill="1" applyBorder="1" applyAlignment="1">
      <alignment horizontal="right"/>
    </xf>
    <xf numFmtId="0" fontId="13" fillId="8" borderId="14" xfId="1" applyFont="1" applyFill="1" applyBorder="1" applyAlignment="1">
      <alignment horizontal="center"/>
    </xf>
    <xf numFmtId="0" fontId="15" fillId="0" borderId="15" xfId="1" applyFont="1" applyBorder="1" applyAlignment="1">
      <alignment horizontal="center"/>
    </xf>
    <xf numFmtId="0" fontId="15" fillId="0" borderId="16" xfId="1" applyFont="1" applyBorder="1" applyAlignment="1">
      <alignment horizontal="center"/>
    </xf>
    <xf numFmtId="0" fontId="15" fillId="0" borderId="16" xfId="1" applyFont="1" applyBorder="1"/>
    <xf numFmtId="2" fontId="14" fillId="0" borderId="16" xfId="1" applyNumberFormat="1" applyFont="1" applyBorder="1"/>
    <xf numFmtId="1" fontId="14" fillId="0" borderId="16" xfId="1" applyNumberFormat="1" applyFont="1" applyBorder="1"/>
    <xf numFmtId="2" fontId="14" fillId="0" borderId="17" xfId="1" applyNumberFormat="1" applyFont="1" applyBorder="1"/>
    <xf numFmtId="0" fontId="15" fillId="0" borderId="0" xfId="1" applyFont="1" applyBorder="1" applyAlignment="1">
      <alignment horizontal="center"/>
    </xf>
    <xf numFmtId="0" fontId="15" fillId="0" borderId="0" xfId="1" applyFont="1" applyBorder="1"/>
    <xf numFmtId="0" fontId="15" fillId="0" borderId="18" xfId="1" applyFont="1" applyBorder="1" applyAlignment="1">
      <alignment horizontal="center"/>
    </xf>
    <xf numFmtId="0" fontId="15" fillId="0" borderId="18" xfId="1" applyFont="1" applyBorder="1"/>
    <xf numFmtId="0" fontId="14" fillId="0" borderId="0" xfId="1" applyFont="1" applyBorder="1"/>
    <xf numFmtId="0" fontId="14" fillId="0" borderId="0" xfId="1" quotePrefix="1" applyFont="1"/>
    <xf numFmtId="0" fontId="16" fillId="0" borderId="0" xfId="2" applyFont="1"/>
    <xf numFmtId="0" fontId="14" fillId="0" borderId="0" xfId="2"/>
    <xf numFmtId="0" fontId="16" fillId="0" borderId="0" xfId="2" applyFont="1" applyAlignment="1">
      <alignment horizontal="right"/>
    </xf>
    <xf numFmtId="14" fontId="12" fillId="0" borderId="0" xfId="2" applyNumberFormat="1" applyFont="1" applyAlignment="1">
      <alignment horizontal="center"/>
    </xf>
    <xf numFmtId="0" fontId="16" fillId="8" borderId="1" xfId="2" applyFont="1" applyFill="1" applyBorder="1"/>
    <xf numFmtId="0" fontId="16" fillId="8" borderId="1" xfId="2" applyFont="1" applyFill="1" applyBorder="1" applyAlignment="1">
      <alignment horizontal="center"/>
    </xf>
    <xf numFmtId="0" fontId="12" fillId="0" borderId="0" xfId="2" applyFont="1"/>
    <xf numFmtId="0" fontId="12" fillId="0" borderId="0" xfId="2" applyFont="1" applyAlignment="1">
      <alignment horizontal="center"/>
    </xf>
    <xf numFmtId="0" fontId="12" fillId="0" borderId="0" xfId="2" applyNumberFormat="1" applyFont="1"/>
    <xf numFmtId="2" fontId="12" fillId="0" borderId="0" xfId="2" applyNumberFormat="1" applyFont="1"/>
    <xf numFmtId="14" fontId="14" fillId="0" borderId="0" xfId="2" applyNumberFormat="1"/>
    <xf numFmtId="0" fontId="12" fillId="0" borderId="0" xfId="2" applyFont="1" applyBorder="1"/>
    <xf numFmtId="0" fontId="12" fillId="0" borderId="0" xfId="2" applyFont="1" applyBorder="1" applyAlignment="1">
      <alignment horizontal="center"/>
    </xf>
    <xf numFmtId="14" fontId="12" fillId="0" borderId="0" xfId="2" applyNumberFormat="1" applyFont="1" applyBorder="1" applyAlignment="1">
      <alignment horizontal="center"/>
    </xf>
    <xf numFmtId="0" fontId="12" fillId="8" borderId="0" xfId="2" applyFont="1" applyFill="1"/>
    <xf numFmtId="0" fontId="12" fillId="8" borderId="0" xfId="2" applyFont="1" applyFill="1" applyAlignment="1">
      <alignment horizontal="center"/>
    </xf>
    <xf numFmtId="14" fontId="12" fillId="8" borderId="0" xfId="2" applyNumberFormat="1" applyFont="1" applyFill="1" applyAlignment="1">
      <alignment horizontal="center"/>
    </xf>
    <xf numFmtId="43" fontId="12" fillId="8" borderId="0" xfId="3" applyFont="1" applyFill="1" applyAlignment="1">
      <alignment horizontal="center"/>
    </xf>
    <xf numFmtId="2" fontId="12" fillId="0" borderId="19" xfId="2" applyNumberFormat="1" applyFont="1" applyBorder="1"/>
    <xf numFmtId="0" fontId="12" fillId="8" borderId="0" xfId="2" applyFont="1" applyFill="1" applyBorder="1"/>
    <xf numFmtId="0" fontId="12" fillId="8" borderId="0" xfId="2" applyFont="1" applyFill="1" applyBorder="1" applyAlignment="1">
      <alignment horizontal="center"/>
    </xf>
    <xf numFmtId="14" fontId="12" fillId="8" borderId="0" xfId="2" applyNumberFormat="1" applyFont="1" applyFill="1" applyBorder="1" applyAlignment="1">
      <alignment horizontal="center"/>
    </xf>
    <xf numFmtId="43" fontId="12" fillId="8" borderId="0" xfId="3" applyFont="1" applyFill="1" applyBorder="1" applyAlignment="1">
      <alignment horizontal="center"/>
    </xf>
    <xf numFmtId="2" fontId="12" fillId="8" borderId="0" xfId="2" applyNumberFormat="1" applyFont="1" applyFill="1" applyBorder="1" applyAlignment="1">
      <alignment horizontal="center"/>
    </xf>
    <xf numFmtId="2" fontId="12" fillId="8" borderId="19" xfId="2" applyNumberFormat="1" applyFont="1" applyFill="1" applyBorder="1" applyAlignment="1">
      <alignment horizontal="right"/>
    </xf>
    <xf numFmtId="0" fontId="12" fillId="8" borderId="20" xfId="2" applyFont="1" applyFill="1" applyBorder="1"/>
    <xf numFmtId="0" fontId="12" fillId="8" borderId="20" xfId="2" applyFont="1" applyFill="1" applyBorder="1" applyAlignment="1">
      <alignment horizontal="center"/>
    </xf>
    <xf numFmtId="14" fontId="12" fillId="8" borderId="20" xfId="2" applyNumberFormat="1" applyFont="1" applyFill="1" applyBorder="1" applyAlignment="1">
      <alignment horizontal="center"/>
    </xf>
    <xf numFmtId="43" fontId="12" fillId="8" borderId="20" xfId="3" applyFont="1" applyFill="1" applyBorder="1" applyAlignment="1">
      <alignment horizontal="center"/>
    </xf>
    <xf numFmtId="2" fontId="12" fillId="8" borderId="20" xfId="2" applyNumberFormat="1" applyFont="1" applyFill="1" applyBorder="1" applyAlignment="1">
      <alignment horizontal="center"/>
    </xf>
    <xf numFmtId="0" fontId="14" fillId="0" borderId="0" xfId="2" applyAlignment="1">
      <alignment horizontal="center"/>
    </xf>
    <xf numFmtId="14" fontId="14" fillId="0" borderId="0" xfId="2" applyNumberFormat="1" applyAlignment="1">
      <alignment horizontal="center"/>
    </xf>
    <xf numFmtId="43" fontId="14" fillId="0" borderId="0" xfId="3" applyAlignment="1">
      <alignment horizontal="center"/>
    </xf>
    <xf numFmtId="0" fontId="13" fillId="0" borderId="0" xfId="2" applyFont="1"/>
    <xf numFmtId="0" fontId="14" fillId="0" borderId="0" xfId="2" quotePrefix="1"/>
    <xf numFmtId="0" fontId="9" fillId="0" borderId="21" xfId="0" applyFont="1" applyBorder="1" applyAlignment="1">
      <alignment wrapText="1"/>
    </xf>
    <xf numFmtId="0" fontId="18" fillId="9" borderId="22" xfId="0" applyFont="1" applyFill="1" applyBorder="1" applyAlignment="1">
      <alignment horizontal="center" vertical="center" wrapText="1"/>
    </xf>
    <xf numFmtId="0" fontId="18" fillId="9" borderId="6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justify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justify" vertical="center" wrapText="1"/>
    </xf>
    <xf numFmtId="0" fontId="19" fillId="0" borderId="23" xfId="0" applyFont="1" applyBorder="1" applyAlignment="1">
      <alignment horizontal="justify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9" borderId="23" xfId="0" applyFont="1" applyFill="1" applyBorder="1" applyAlignment="1">
      <alignment horizontal="center" vertical="center" wrapText="1"/>
    </xf>
    <xf numFmtId="0" fontId="0" fillId="0" borderId="0" xfId="0"/>
    <xf numFmtId="0" fontId="0" fillId="11" borderId="0" xfId="0" applyFill="1"/>
    <xf numFmtId="165" fontId="0" fillId="0" borderId="26" xfId="0" applyNumberFormat="1" applyBorder="1" applyAlignment="1">
      <alignment horizontal="center"/>
    </xf>
    <xf numFmtId="0" fontId="0" fillId="0" borderId="27" xfId="0" applyBorder="1"/>
    <xf numFmtId="165" fontId="0" fillId="0" borderId="28" xfId="0" applyNumberFormat="1" applyBorder="1" applyAlignment="1">
      <alignment horizontal="center"/>
    </xf>
    <xf numFmtId="0" fontId="2" fillId="11" borderId="0" xfId="0" applyFont="1" applyFill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0" xfId="0"/>
    <xf numFmtId="0" fontId="0" fillId="11" borderId="0" xfId="0" applyFill="1"/>
    <xf numFmtId="165" fontId="0" fillId="0" borderId="26" xfId="0" applyNumberFormat="1" applyBorder="1" applyAlignment="1">
      <alignment horizontal="center"/>
    </xf>
    <xf numFmtId="0" fontId="0" fillId="0" borderId="27" xfId="0" applyBorder="1"/>
    <xf numFmtId="165" fontId="0" fillId="0" borderId="28" xfId="0" applyNumberFormat="1" applyBorder="1" applyAlignment="1">
      <alignment horizontal="center"/>
    </xf>
    <xf numFmtId="0" fontId="2" fillId="11" borderId="0" xfId="0" applyFont="1" applyFill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0" xfId="0"/>
    <xf numFmtId="0" fontId="0" fillId="11" borderId="0" xfId="0" applyFill="1"/>
    <xf numFmtId="0" fontId="0" fillId="0" borderId="1" xfId="0" applyBorder="1"/>
    <xf numFmtId="0" fontId="2" fillId="11" borderId="0" xfId="0" applyFont="1" applyFill="1"/>
    <xf numFmtId="0" fontId="0" fillId="0" borderId="1" xfId="0" applyBorder="1" applyAlignment="1">
      <alignment horizontal="center"/>
    </xf>
    <xf numFmtId="0" fontId="0" fillId="0" borderId="0" xfId="0"/>
    <xf numFmtId="0" fontId="0" fillId="11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12" borderId="1" xfId="0" applyFont="1" applyFill="1" applyBorder="1" applyAlignment="1">
      <alignment horizontal="center" vertical="center" wrapText="1"/>
    </xf>
    <xf numFmtId="0" fontId="1" fillId="11" borderId="29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/>
    <xf numFmtId="0" fontId="0" fillId="10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2" borderId="29" xfId="0" applyFont="1" applyFill="1" applyBorder="1" applyAlignment="1">
      <alignment horizontal="center"/>
    </xf>
    <xf numFmtId="0" fontId="0" fillId="7" borderId="0" xfId="0" applyFill="1"/>
    <xf numFmtId="0" fontId="0" fillId="7" borderId="0" xfId="0" applyFill="1" applyAlignment="1"/>
    <xf numFmtId="0" fontId="1" fillId="13" borderId="0" xfId="0" applyFont="1" applyFill="1" applyAlignment="1">
      <alignment horizontal="center"/>
    </xf>
    <xf numFmtId="166" fontId="0" fillId="0" borderId="0" xfId="0" applyNumberFormat="1"/>
    <xf numFmtId="0" fontId="1" fillId="13" borderId="0" xfId="0" applyFont="1" applyFill="1"/>
    <xf numFmtId="0" fontId="21" fillId="0" borderId="0" xfId="0" applyFont="1"/>
    <xf numFmtId="0" fontId="22" fillId="2" borderId="14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29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1" xfId="0" applyBorder="1"/>
    <xf numFmtId="0" fontId="0" fillId="0" borderId="31" xfId="0" applyBorder="1" applyAlignment="1">
      <alignment horizontal="center"/>
    </xf>
    <xf numFmtId="0" fontId="0" fillId="0" borderId="30" xfId="0" applyBorder="1"/>
    <xf numFmtId="9" fontId="9" fillId="6" borderId="1" xfId="4" applyFont="1" applyFill="1" applyBorder="1"/>
    <xf numFmtId="0" fontId="22" fillId="2" borderId="13" xfId="0" applyFont="1" applyFill="1" applyBorder="1" applyAlignment="1">
      <alignment horizontal="center"/>
    </xf>
    <xf numFmtId="0" fontId="17" fillId="14" borderId="12" xfId="0" applyFont="1" applyFill="1" applyBorder="1" applyAlignment="1">
      <alignment horizontal="justify" vertical="center" wrapText="1"/>
    </xf>
    <xf numFmtId="0" fontId="18" fillId="9" borderId="32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7" fillId="15" borderId="20" xfId="0" applyFont="1" applyFill="1" applyBorder="1" applyAlignment="1">
      <alignment horizontal="justify" vertical="center" wrapText="1"/>
    </xf>
    <xf numFmtId="0" fontId="2" fillId="0" borderId="1" xfId="0" applyFont="1" applyBorder="1"/>
    <xf numFmtId="0" fontId="17" fillId="11" borderId="12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0" borderId="12" xfId="4" applyNumberFormat="1" applyFont="1" applyBorder="1" applyAlignment="1">
      <alignment horizontal="justify" vertical="center" wrapText="1"/>
    </xf>
    <xf numFmtId="2" fontId="5" fillId="15" borderId="1" xfId="0" applyNumberFormat="1" applyFont="1" applyFill="1" applyBorder="1"/>
    <xf numFmtId="167" fontId="0" fillId="0" borderId="0" xfId="0" applyNumberFormat="1"/>
    <xf numFmtId="0" fontId="0" fillId="15" borderId="15" xfId="4" applyNumberFormat="1" applyFont="1" applyFill="1" applyBorder="1"/>
    <xf numFmtId="0" fontId="0" fillId="15" borderId="0" xfId="0" applyFill="1"/>
    <xf numFmtId="0" fontId="7" fillId="17" borderId="1" xfId="0" applyFont="1" applyFill="1" applyBorder="1" applyAlignment="1">
      <alignment horizontal="center" vertical="top" wrapText="1"/>
    </xf>
    <xf numFmtId="3" fontId="7" fillId="17" borderId="1" xfId="0" applyNumberFormat="1" applyFont="1" applyFill="1" applyBorder="1" applyAlignment="1">
      <alignment horizontal="center" vertical="top" wrapText="1"/>
    </xf>
    <xf numFmtId="0" fontId="0" fillId="11" borderId="0" xfId="0" applyFill="1" applyAlignment="1">
      <alignment horizontal="center" wrapText="1"/>
    </xf>
    <xf numFmtId="0" fontId="0" fillId="11" borderId="1" xfId="0" applyFill="1" applyBorder="1" applyAlignment="1">
      <alignment horizontal="center" vertical="center" wrapText="1"/>
    </xf>
    <xf numFmtId="0" fontId="0" fillId="11" borderId="14" xfId="0" applyFill="1" applyBorder="1" applyAlignment="1">
      <alignment horizontal="center" vertical="center" wrapText="1"/>
    </xf>
    <xf numFmtId="0" fontId="0" fillId="12" borderId="29" xfId="0" applyFill="1" applyBorder="1" applyAlignment="1">
      <alignment horizontal="center" vertical="center"/>
    </xf>
    <xf numFmtId="0" fontId="0" fillId="11" borderId="0" xfId="0" applyFill="1" applyAlignment="1">
      <alignment horizontal="center" vertical="center" wrapText="1"/>
    </xf>
    <xf numFmtId="0" fontId="0" fillId="10" borderId="0" xfId="0" applyFill="1" applyAlignment="1">
      <alignment horizontal="center" wrapText="1" shrinkToFit="1"/>
    </xf>
    <xf numFmtId="0" fontId="9" fillId="4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25" fillId="11" borderId="0" xfId="0" applyFont="1" applyFill="1" applyAlignment="1">
      <alignment horizontal="center" vertical="top" wrapText="1"/>
    </xf>
    <xf numFmtId="4" fontId="5" fillId="0" borderId="11" xfId="0" applyNumberFormat="1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right"/>
    </xf>
    <xf numFmtId="4" fontId="5" fillId="0" borderId="10" xfId="0" applyNumberFormat="1" applyFont="1" applyBorder="1" applyAlignment="1">
      <alignment horizontal="right"/>
    </xf>
    <xf numFmtId="4" fontId="5" fillId="0" borderId="7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" fontId="5" fillId="11" borderId="7" xfId="0" applyNumberFormat="1" applyFont="1" applyFill="1" applyBorder="1" applyAlignment="1">
      <alignment horizontal="center"/>
    </xf>
    <xf numFmtId="4" fontId="5" fillId="11" borderId="8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7" fillId="17" borderId="1" xfId="0" applyFont="1" applyFill="1" applyBorder="1" applyAlignment="1">
      <alignment horizontal="center" vertical="top" wrapText="1"/>
    </xf>
    <xf numFmtId="2" fontId="2" fillId="12" borderId="1" xfId="0" applyNumberFormat="1" applyFont="1" applyFill="1" applyBorder="1" applyAlignment="1">
      <alignment horizontal="center"/>
    </xf>
    <xf numFmtId="2" fontId="0" fillId="0" borderId="1" xfId="4" applyNumberFormat="1" applyFont="1" applyBorder="1"/>
    <xf numFmtId="2" fontId="0" fillId="0" borderId="0" xfId="0" applyNumberFormat="1"/>
  </cellXfs>
  <cellStyles count="5">
    <cellStyle name="Millares_Ejercicios" xfId="3" xr:uid="{00000000-0005-0000-0000-000000000000}"/>
    <cellStyle name="Normal" xfId="0" builtinId="0"/>
    <cellStyle name="Normal_EJERC2" xfId="1" xr:uid="{00000000-0005-0000-0000-000002000000}"/>
    <cellStyle name="Normal_Ejercicios" xfId="2" xr:uid="{00000000-0005-0000-0000-000003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38100</xdr:colOff>
      <xdr:row>0</xdr:row>
      <xdr:rowOff>180975</xdr:rowOff>
    </xdr:from>
    <xdr:ext cx="3320140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372100" y="180975"/>
          <a:ext cx="3320140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1100"/>
            <a:t>Si </a:t>
          </a:r>
          <a:r>
            <a:rPr lang="es-ES" sz="1100" baseline="0"/>
            <a:t> el tipo  es fruta 8% ,si es verdura 5% calcular el total</a:t>
          </a:r>
          <a:endParaRPr lang="es-E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3</xdr:row>
      <xdr:rowOff>66675</xdr:rowOff>
    </xdr:from>
    <xdr:ext cx="3964162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600325" y="638175"/>
          <a:ext cx="3964162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1100"/>
            <a:t>Si es mayor a 2 familia numerosa </a:t>
          </a:r>
          <a:r>
            <a:rPr lang="es-ES" sz="1100" baseline="0"/>
            <a:t> caso contrario familia promedio</a:t>
          </a:r>
          <a:endParaRPr lang="es-ES" sz="1100"/>
        </a:p>
      </xdr:txBody>
    </xdr:sp>
    <xdr:clientData/>
  </xdr:oneCellAnchor>
  <xdr:oneCellAnchor>
    <xdr:from>
      <xdr:col>5</xdr:col>
      <xdr:colOff>66675</xdr:colOff>
      <xdr:row>16</xdr:row>
      <xdr:rowOff>133350</xdr:rowOff>
    </xdr:from>
    <xdr:ext cx="3196003" cy="436786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4114800" y="3181350"/>
          <a:ext cx="3196003" cy="4367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1100"/>
            <a:t>Si </a:t>
          </a:r>
          <a:r>
            <a:rPr lang="es-ES" sz="1100" baseline="0"/>
            <a:t> es visa 5% si es contado 8% si es Transferencia 0%</a:t>
          </a:r>
        </a:p>
        <a:p>
          <a:endParaRPr lang="es-E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0</xdr:row>
      <xdr:rowOff>0</xdr:rowOff>
    </xdr:from>
    <xdr:to>
      <xdr:col>15</xdr:col>
      <xdr:colOff>209550</xdr:colOff>
      <xdr:row>11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791200" y="0"/>
          <a:ext cx="5905500" cy="2571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hangingPunct="0"/>
          <a:r>
            <a: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la columna </a:t>
          </a:r>
          <a:r>
            <a:rPr lang="es-ES_tradnl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“Euros ganados” </a:t>
          </a:r>
          <a:r>
            <a: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introduce una función SI de modo que se calcule la cantidad ganada teniendo en cuenta si se han conseguido más de 50 puntos o no.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hangingPunct="0"/>
          <a:r>
            <a: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la columna </a:t>
          </a:r>
          <a:r>
            <a:rPr lang="es-ES_tradnl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“Agenda”</a:t>
          </a:r>
          <a:r>
            <a: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aparecerá </a:t>
          </a:r>
          <a:r>
            <a:rPr lang="es-ES_tradnl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“SI”</a:t>
          </a:r>
          <a:r>
            <a: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caso de que la persona en cuestión haya participado en el concurso 1, y nada en caso contrario.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hangingPunct="0"/>
          <a:r>
            <a: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la columna </a:t>
          </a:r>
          <a:r>
            <a:rPr lang="es-ES_tradnl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“Reloj”</a:t>
          </a:r>
          <a:r>
            <a: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aparecerá </a:t>
          </a:r>
          <a:r>
            <a:rPr lang="es-ES_tradnl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“SI”</a:t>
          </a:r>
          <a:r>
            <a: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caso de que la celda correspondiente de la columna “Agenda” esté vacía; en otro caso, aparecerá </a:t>
          </a:r>
          <a:r>
            <a:rPr lang="es-ES_tradnl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“NO”.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hangingPunct="0"/>
          <a:r>
            <a: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la columna </a:t>
          </a:r>
          <a:r>
            <a:rPr lang="es-ES_tradnl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“Premio extra”</a:t>
          </a:r>
          <a:r>
            <a: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aparecerá </a:t>
          </a:r>
          <a:r>
            <a:rPr lang="es-ES_tradnl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“Viaje a París”</a:t>
          </a:r>
          <a:r>
            <a: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caso de que se hayan conseguido más de 100 ptos., y </a:t>
          </a:r>
          <a:r>
            <a:rPr lang="es-ES_tradnl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“Otra vez será”</a:t>
          </a:r>
          <a:r>
            <a: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en otro caso.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es-ES_trad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  <xdr:oneCellAnchor>
    <xdr:from>
      <xdr:col>7</xdr:col>
      <xdr:colOff>38100</xdr:colOff>
      <xdr:row>12</xdr:row>
      <xdr:rowOff>9525</xdr:rowOff>
    </xdr:from>
    <xdr:ext cx="6276975" cy="1470146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5372100" y="2781300"/>
          <a:ext cx="6276975" cy="147014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lvl="0" hangingPunct="0"/>
          <a:r>
            <a:rPr lang="es-ES_tradn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 la fila </a:t>
          </a:r>
          <a:r>
            <a:rPr lang="es-ES_tradnl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“€ ganados</a:t>
          </a:r>
          <a:r>
            <a:rPr lang="es-ES_tradn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” aparecerá 0 en caso de que no se hayan conseguido más de 80 ptos., y 1500 en caso contrario</a:t>
          </a:r>
          <a:endParaRPr lang="es-E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es-ES_tradn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 hangingPunct="0"/>
          <a:r>
            <a:rPr lang="es-ES_tradn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 la fila </a:t>
          </a:r>
          <a:r>
            <a:rPr lang="es-ES_tradnl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“Premio extra”</a:t>
          </a:r>
          <a:r>
            <a:rPr lang="es-ES_tradn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aparecerá </a:t>
          </a:r>
          <a:r>
            <a:rPr lang="es-ES_tradnl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“Agenda”</a:t>
          </a:r>
          <a:r>
            <a:rPr lang="es-ES_tradn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si se han conseguido 120 puntos o más y, en caso contrario, </a:t>
          </a:r>
          <a:r>
            <a:rPr lang="es-ES_tradnl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“Reloj”</a:t>
          </a:r>
          <a:r>
            <a:rPr lang="es-ES_tradn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E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 hangingPunct="0"/>
          <a:r>
            <a:rPr lang="es-ES_tradn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 la fila </a:t>
          </a:r>
          <a:r>
            <a:rPr lang="es-ES_tradnl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“Valor premio extra”</a:t>
          </a:r>
          <a:r>
            <a:rPr lang="es-ES_tradn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aparecerá 180 € si el premio extra conseguido ha sido una agenda y 60 € en caso contrario.</a:t>
          </a:r>
          <a:endParaRPr lang="es-E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oneCellAnchor>
  <xdr:oneCellAnchor>
    <xdr:from>
      <xdr:col>6</xdr:col>
      <xdr:colOff>171450</xdr:colOff>
      <xdr:row>19</xdr:row>
      <xdr:rowOff>38100</xdr:rowOff>
    </xdr:from>
    <xdr:ext cx="6984348" cy="1986826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5572125" y="4514850"/>
          <a:ext cx="6984348" cy="198682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lvl="0" hangingPunct="0"/>
          <a:r>
            <a:rPr lang="es-ES_tradn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 la columna </a:t>
          </a:r>
          <a:r>
            <a:rPr lang="es-ES_tradnl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“Precio base” </a:t>
          </a:r>
          <a:r>
            <a:rPr lang="es-ES_tradn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aparecerá 15060 € si el modelo de coche es un Mercedes 321 y 7230 € en los demás casos</a:t>
          </a:r>
          <a:endParaRPr lang="es-E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es-ES_tradn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 hangingPunct="0"/>
          <a:r>
            <a:rPr lang="es-ES_tradn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 la columna </a:t>
          </a:r>
          <a:r>
            <a:rPr lang="es-ES_tradnl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“Forma pago”</a:t>
          </a:r>
          <a:r>
            <a:rPr lang="es-ES_tradn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aparecerá </a:t>
          </a:r>
          <a:r>
            <a:rPr lang="es-ES_tradnl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“Aplazado” </a:t>
          </a:r>
          <a:r>
            <a:rPr lang="es-ES_tradn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 el precio base es de 15060 € y </a:t>
          </a:r>
          <a:r>
            <a:rPr lang="es-ES_tradnl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“Al contado”</a:t>
          </a:r>
          <a:r>
            <a:rPr lang="es-ES_tradn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en otro caso.</a:t>
          </a:r>
          <a:endParaRPr lang="es-E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es-ES_tradn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 hangingPunct="0"/>
          <a:r>
            <a:rPr lang="es-ES_tradn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 la columna </a:t>
          </a:r>
          <a:r>
            <a:rPr lang="es-ES_tradnl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“Descuento”</a:t>
          </a:r>
          <a:r>
            <a:rPr lang="es-ES_tradn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se aplicará un 5% de descuento sobre el precio base si el pago ha sido</a:t>
          </a:r>
        </a:p>
        <a:p>
          <a:pPr lvl="0" hangingPunct="0"/>
          <a:r>
            <a:rPr lang="es-ES_tradn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al contado. En otro caso, en esta celda quedará vacía.</a:t>
          </a:r>
          <a:endParaRPr lang="es-E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es-ES_tradn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 hangingPunct="0"/>
          <a:r>
            <a:rPr lang="es-ES_tradn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 la columna </a:t>
          </a:r>
          <a:r>
            <a:rPr lang="es-ES_tradnl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“Precio total”</a:t>
          </a:r>
          <a:r>
            <a:rPr lang="es-ES_tradn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se restará el descuento al precio base en caso de que efectivamente </a:t>
          </a:r>
        </a:p>
        <a:p>
          <a:pPr lvl="0" hangingPunct="0"/>
          <a:r>
            <a:rPr lang="es-ES_tradn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 haya aplicado un descuento; en otro caso, en esta celda aparecerá el precio base de la segunda columna. </a:t>
          </a:r>
        </a:p>
        <a:p>
          <a:pPr lvl="0" hangingPunct="0"/>
          <a:r>
            <a:rPr lang="es-ES_tradn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s-ES_tradnl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Nota: </a:t>
          </a:r>
          <a:r>
            <a:rPr lang="es-ES_tradn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aunque aquí no sería imprescindible aplicar una función SI, utilízala de todos modos).</a:t>
          </a:r>
          <a:endParaRPr lang="es-E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37"/>
  <sheetViews>
    <sheetView workbookViewId="0">
      <selection activeCell="B13" sqref="B13:B21"/>
    </sheetView>
  </sheetViews>
  <sheetFormatPr baseColWidth="10" defaultRowHeight="15" x14ac:dyDescent="0.25"/>
  <cols>
    <col min="4" max="4" width="85.7109375" bestFit="1" customWidth="1"/>
  </cols>
  <sheetData>
    <row r="1" spans="1:11" x14ac:dyDescent="0.25">
      <c r="A1" s="86" t="s">
        <v>171</v>
      </c>
      <c r="B1" s="87" t="s">
        <v>172</v>
      </c>
      <c r="C1" s="80"/>
      <c r="D1" s="80"/>
      <c r="E1" s="80"/>
      <c r="F1" s="80"/>
      <c r="G1" s="80"/>
      <c r="H1" s="80"/>
      <c r="I1" s="80"/>
      <c r="J1" s="80"/>
      <c r="K1" s="80"/>
    </row>
    <row r="2" spans="1:11" x14ac:dyDescent="0.25">
      <c r="A2" s="82">
        <v>15</v>
      </c>
      <c r="B2" s="83" t="str">
        <f>IF(A2&gt;=10.5,"Aprobado","Reprobado")</f>
        <v>Aprobado</v>
      </c>
      <c r="C2" s="80"/>
      <c r="D2" s="80"/>
      <c r="E2" s="80"/>
      <c r="F2" s="80"/>
      <c r="G2" s="80"/>
      <c r="H2" s="80"/>
      <c r="I2" s="80"/>
      <c r="J2" s="80"/>
      <c r="K2" s="80"/>
    </row>
    <row r="3" spans="1:11" x14ac:dyDescent="0.25">
      <c r="A3" s="82">
        <v>12</v>
      </c>
      <c r="B3" s="91" t="str">
        <f t="shared" ref="B3:B10" si="0">IF(A3&gt;=10.5,"Aprobado","Reprobado")</f>
        <v>Aprobado</v>
      </c>
      <c r="C3" s="80"/>
      <c r="D3" s="85" t="s">
        <v>173</v>
      </c>
      <c r="E3" s="81"/>
      <c r="F3" s="81"/>
      <c r="G3" s="81"/>
      <c r="H3" s="81"/>
      <c r="I3" s="81"/>
      <c r="J3" s="81"/>
      <c r="K3" s="81"/>
    </row>
    <row r="4" spans="1:11" x14ac:dyDescent="0.25">
      <c r="A4" s="82">
        <v>10</v>
      </c>
      <c r="B4" s="91" t="str">
        <f t="shared" si="0"/>
        <v>Reprobado</v>
      </c>
      <c r="C4" s="80"/>
      <c r="D4" s="81" t="s">
        <v>174</v>
      </c>
      <c r="E4" s="81"/>
      <c r="F4" s="81"/>
      <c r="G4" s="81"/>
      <c r="H4" s="81"/>
      <c r="I4" s="81"/>
      <c r="J4" s="81"/>
      <c r="K4" s="81"/>
    </row>
    <row r="5" spans="1:11" x14ac:dyDescent="0.25">
      <c r="A5" s="82">
        <v>16</v>
      </c>
      <c r="B5" s="91" t="str">
        <f t="shared" si="0"/>
        <v>Aprobado</v>
      </c>
      <c r="C5" s="80"/>
      <c r="D5" s="80"/>
      <c r="E5" s="80"/>
      <c r="F5" s="80"/>
      <c r="G5" s="80"/>
      <c r="H5" s="80"/>
      <c r="I5" s="80"/>
      <c r="J5" s="80"/>
      <c r="K5" s="80"/>
    </row>
    <row r="6" spans="1:11" x14ac:dyDescent="0.25">
      <c r="A6" s="82">
        <v>9</v>
      </c>
      <c r="B6" s="91" t="str">
        <f t="shared" si="0"/>
        <v>Reprobado</v>
      </c>
      <c r="C6" s="80"/>
      <c r="D6" s="80"/>
      <c r="E6" s="80"/>
      <c r="F6" s="80"/>
      <c r="G6" s="80"/>
      <c r="H6" s="80"/>
      <c r="I6" s="80"/>
      <c r="J6" s="80"/>
      <c r="K6" s="80"/>
    </row>
    <row r="7" spans="1:11" x14ac:dyDescent="0.25">
      <c r="A7" s="82">
        <v>15</v>
      </c>
      <c r="B7" s="91" t="str">
        <f t="shared" si="0"/>
        <v>Aprobado</v>
      </c>
      <c r="C7" s="80"/>
      <c r="D7" s="80"/>
      <c r="E7" s="80"/>
      <c r="F7" s="80"/>
      <c r="G7" s="80"/>
      <c r="H7" s="80"/>
      <c r="I7" s="80"/>
      <c r="J7" s="80"/>
      <c r="K7" s="80"/>
    </row>
    <row r="8" spans="1:11" x14ac:dyDescent="0.25">
      <c r="A8" s="82">
        <v>8</v>
      </c>
      <c r="B8" s="91" t="str">
        <f t="shared" si="0"/>
        <v>Reprobado</v>
      </c>
      <c r="C8" s="80"/>
      <c r="D8" s="80"/>
      <c r="E8" s="80"/>
      <c r="F8" s="80"/>
      <c r="G8" s="80"/>
      <c r="H8" s="80"/>
      <c r="I8" s="80"/>
      <c r="J8" s="80"/>
      <c r="K8" s="80"/>
    </row>
    <row r="9" spans="1:11" x14ac:dyDescent="0.25">
      <c r="A9" s="82">
        <v>12</v>
      </c>
      <c r="B9" s="91" t="str">
        <f t="shared" si="0"/>
        <v>Aprobado</v>
      </c>
      <c r="C9" s="80"/>
      <c r="D9" s="80"/>
      <c r="E9" s="80"/>
      <c r="F9" s="80"/>
      <c r="G9" s="80"/>
      <c r="H9" s="80"/>
      <c r="I9" s="80"/>
      <c r="J9" s="80"/>
      <c r="K9" s="80"/>
    </row>
    <row r="10" spans="1:11" ht="15.75" thickBot="1" x14ac:dyDescent="0.3">
      <c r="A10" s="84">
        <v>16</v>
      </c>
      <c r="B10" s="91" t="str">
        <f t="shared" si="0"/>
        <v>Aprobado</v>
      </c>
      <c r="C10" s="80"/>
      <c r="D10" s="80"/>
      <c r="E10" s="80"/>
      <c r="F10" s="80"/>
      <c r="G10" s="80"/>
      <c r="H10" s="80"/>
      <c r="I10" s="80"/>
      <c r="J10" s="80"/>
      <c r="K10" s="80"/>
    </row>
    <row r="11" spans="1:11" ht="15.75" thickBot="1" x14ac:dyDescent="0.3"/>
    <row r="12" spans="1:11" x14ac:dyDescent="0.25">
      <c r="A12" s="94" t="s">
        <v>171</v>
      </c>
      <c r="B12" s="95"/>
      <c r="C12" s="88"/>
      <c r="D12" s="88"/>
      <c r="E12" s="88"/>
      <c r="F12" s="88"/>
      <c r="G12" s="88"/>
      <c r="H12" s="88"/>
      <c r="I12" s="88"/>
      <c r="J12" s="88"/>
      <c r="K12" s="88"/>
    </row>
    <row r="13" spans="1:11" x14ac:dyDescent="0.25">
      <c r="A13" s="90">
        <v>19</v>
      </c>
      <c r="B13" s="91" t="str">
        <f>IF(A13&gt;=18,"Muy Bueno",IF(A13&gt;=15,"Bueno",IF(A13&gt;=11,"Regular","Proceso")))</f>
        <v>Muy Bueno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1:11" x14ac:dyDescent="0.25">
      <c r="A14" s="90">
        <v>12</v>
      </c>
      <c r="B14" s="91" t="str">
        <f t="shared" ref="B14:B21" si="1">IF(A14&gt;=18,"Muy Bueno",IF(A14&gt;=15,"Bueno",IF(A14&gt;=11,"Regular","Proceso")))</f>
        <v>Regular</v>
      </c>
      <c r="C14" s="88"/>
      <c r="D14" s="93" t="s">
        <v>176</v>
      </c>
      <c r="E14" s="89"/>
      <c r="F14" s="89"/>
      <c r="G14" s="89"/>
      <c r="H14" s="89"/>
      <c r="I14" s="89"/>
      <c r="J14" s="89"/>
      <c r="K14" s="89"/>
    </row>
    <row r="15" spans="1:11" x14ac:dyDescent="0.25">
      <c r="A15" s="90">
        <v>10</v>
      </c>
      <c r="B15" s="91" t="str">
        <f t="shared" si="1"/>
        <v>Proceso</v>
      </c>
      <c r="C15" s="88"/>
      <c r="D15" s="149" t="s">
        <v>177</v>
      </c>
      <c r="E15" s="149"/>
      <c r="F15" s="149"/>
      <c r="G15" s="149"/>
      <c r="H15" s="149"/>
      <c r="I15" s="149"/>
      <c r="J15" s="149"/>
      <c r="K15" s="149"/>
    </row>
    <row r="16" spans="1:11" x14ac:dyDescent="0.25">
      <c r="A16" s="90">
        <v>16</v>
      </c>
      <c r="B16" s="91" t="str">
        <f t="shared" si="1"/>
        <v>Bueno</v>
      </c>
      <c r="C16" s="88"/>
      <c r="D16" s="149"/>
      <c r="E16" s="149"/>
      <c r="F16" s="149"/>
      <c r="G16" s="149"/>
      <c r="H16" s="149"/>
      <c r="I16" s="149"/>
      <c r="J16" s="149"/>
      <c r="K16" s="149"/>
    </row>
    <row r="17" spans="1:11" x14ac:dyDescent="0.25">
      <c r="A17" s="90">
        <v>9</v>
      </c>
      <c r="B17" s="91" t="str">
        <f t="shared" si="1"/>
        <v>Proceso</v>
      </c>
      <c r="C17" s="88"/>
      <c r="D17" s="149"/>
      <c r="E17" s="149"/>
      <c r="F17" s="149"/>
      <c r="G17" s="149"/>
      <c r="H17" s="149"/>
      <c r="I17" s="149"/>
      <c r="J17" s="149"/>
      <c r="K17" s="149"/>
    </row>
    <row r="18" spans="1:11" x14ac:dyDescent="0.25">
      <c r="A18" s="90">
        <v>17</v>
      </c>
      <c r="B18" s="91" t="str">
        <f t="shared" si="1"/>
        <v>Bueno</v>
      </c>
      <c r="C18" s="88"/>
      <c r="D18" s="88"/>
      <c r="E18" s="88"/>
      <c r="F18" s="88"/>
      <c r="G18" s="88"/>
      <c r="H18" s="88"/>
      <c r="I18" s="88"/>
      <c r="J18" s="88"/>
      <c r="K18" s="88"/>
    </row>
    <row r="19" spans="1:11" x14ac:dyDescent="0.25">
      <c r="A19" s="90">
        <v>8</v>
      </c>
      <c r="B19" s="91" t="str">
        <f t="shared" si="1"/>
        <v>Proceso</v>
      </c>
      <c r="C19" s="88"/>
      <c r="D19" s="88"/>
      <c r="E19" s="88"/>
      <c r="F19" s="88"/>
      <c r="G19" s="88"/>
      <c r="H19" s="88"/>
      <c r="I19" s="88"/>
      <c r="J19" s="88"/>
      <c r="K19" s="88"/>
    </row>
    <row r="20" spans="1:11" x14ac:dyDescent="0.25">
      <c r="A20" s="90">
        <v>12</v>
      </c>
      <c r="B20" s="91" t="str">
        <f t="shared" si="1"/>
        <v>Regular</v>
      </c>
      <c r="C20" s="88"/>
      <c r="D20" s="88"/>
      <c r="E20" s="88"/>
      <c r="F20" s="88"/>
      <c r="G20" s="88"/>
      <c r="H20" s="88"/>
      <c r="I20" s="88"/>
      <c r="J20" s="88"/>
      <c r="K20" s="88"/>
    </row>
    <row r="21" spans="1:11" ht="15.75" thickBot="1" x14ac:dyDescent="0.3">
      <c r="A21" s="92">
        <v>14</v>
      </c>
      <c r="B21" s="91" t="str">
        <f t="shared" si="1"/>
        <v>Regular</v>
      </c>
      <c r="C21" s="88"/>
      <c r="D21" s="88"/>
      <c r="E21" s="88"/>
      <c r="F21" s="88"/>
      <c r="G21" s="88"/>
      <c r="H21" s="88"/>
      <c r="I21" s="88"/>
      <c r="J21" s="88"/>
      <c r="K21" s="88"/>
    </row>
    <row r="23" spans="1:11" x14ac:dyDescent="0.25">
      <c r="A23" s="88"/>
      <c r="B23" s="88"/>
      <c r="C23" s="88"/>
      <c r="D23" s="88"/>
      <c r="E23" s="88"/>
      <c r="F23" s="88"/>
      <c r="G23" s="88"/>
      <c r="H23" s="88"/>
    </row>
    <row r="24" spans="1:11" x14ac:dyDescent="0.25">
      <c r="A24" s="150" t="s">
        <v>178</v>
      </c>
      <c r="B24" s="150" t="s">
        <v>179</v>
      </c>
      <c r="C24" s="150" t="s">
        <v>180</v>
      </c>
      <c r="D24" s="152" t="s">
        <v>175</v>
      </c>
      <c r="E24" s="96"/>
      <c r="F24" s="99" t="s">
        <v>176</v>
      </c>
      <c r="G24" s="97"/>
      <c r="H24" s="97"/>
    </row>
    <row r="25" spans="1:11" x14ac:dyDescent="0.25">
      <c r="A25" s="150"/>
      <c r="B25" s="150"/>
      <c r="C25" s="151"/>
      <c r="D25" s="152"/>
      <c r="E25" s="96"/>
      <c r="F25" s="153" t="s">
        <v>181</v>
      </c>
      <c r="G25" s="153"/>
      <c r="H25" s="153"/>
    </row>
    <row r="26" spans="1:11" x14ac:dyDescent="0.25">
      <c r="A26" s="98" t="s">
        <v>182</v>
      </c>
      <c r="B26" s="100">
        <v>1500</v>
      </c>
      <c r="C26" s="100">
        <v>900</v>
      </c>
      <c r="D26" s="98"/>
      <c r="E26" s="96"/>
      <c r="F26" s="153"/>
      <c r="G26" s="153"/>
      <c r="H26" s="153"/>
    </row>
    <row r="27" spans="1:11" x14ac:dyDescent="0.25">
      <c r="A27" s="98" t="s">
        <v>183</v>
      </c>
      <c r="B27" s="100">
        <v>500</v>
      </c>
      <c r="C27" s="100">
        <v>900</v>
      </c>
      <c r="D27" s="110"/>
      <c r="E27" s="96"/>
      <c r="F27" s="153"/>
      <c r="G27" s="153"/>
      <c r="H27" s="153"/>
    </row>
    <row r="28" spans="1:11" x14ac:dyDescent="0.25">
      <c r="A28" s="98" t="s">
        <v>184</v>
      </c>
      <c r="B28" s="100">
        <v>700</v>
      </c>
      <c r="C28" s="100">
        <v>925</v>
      </c>
      <c r="D28" s="110"/>
      <c r="E28" s="96"/>
      <c r="F28" s="153"/>
      <c r="G28" s="153"/>
      <c r="H28" s="153"/>
    </row>
    <row r="29" spans="1:11" x14ac:dyDescent="0.25">
      <c r="A29" s="98" t="s">
        <v>185</v>
      </c>
      <c r="B29" s="100">
        <v>900</v>
      </c>
      <c r="C29" s="100">
        <v>925</v>
      </c>
      <c r="D29" s="110"/>
      <c r="E29" s="96"/>
      <c r="F29" s="153"/>
      <c r="G29" s="153"/>
      <c r="H29" s="153"/>
    </row>
    <row r="30" spans="1:11" x14ac:dyDescent="0.25">
      <c r="A30" s="98" t="s">
        <v>186</v>
      </c>
      <c r="B30" s="100">
        <v>800</v>
      </c>
      <c r="C30" s="100">
        <v>925</v>
      </c>
      <c r="D30" s="110"/>
      <c r="E30" s="96"/>
      <c r="F30" s="96"/>
      <c r="G30" s="96"/>
      <c r="H30" s="96"/>
    </row>
    <row r="31" spans="1:11" x14ac:dyDescent="0.25">
      <c r="A31" s="98" t="s">
        <v>187</v>
      </c>
      <c r="B31" s="100">
        <v>600</v>
      </c>
      <c r="C31" s="100">
        <v>925</v>
      </c>
      <c r="D31" s="110"/>
      <c r="E31" s="96"/>
      <c r="F31" s="96"/>
      <c r="G31" s="96"/>
      <c r="H31" s="96"/>
    </row>
    <row r="32" spans="1:11" x14ac:dyDescent="0.25">
      <c r="A32" s="98" t="s">
        <v>188</v>
      </c>
      <c r="B32" s="100">
        <v>800</v>
      </c>
      <c r="C32" s="100">
        <v>925</v>
      </c>
      <c r="D32" s="110"/>
      <c r="E32" s="96"/>
      <c r="F32" s="96"/>
      <c r="G32" s="96"/>
      <c r="H32" s="96"/>
    </row>
    <row r="33" spans="1:8" x14ac:dyDescent="0.25">
      <c r="A33" s="98" t="s">
        <v>189</v>
      </c>
      <c r="B33" s="100">
        <v>900</v>
      </c>
      <c r="C33" s="100">
        <v>925</v>
      </c>
      <c r="D33" s="110"/>
      <c r="E33" s="96"/>
      <c r="F33" s="96"/>
      <c r="G33" s="96"/>
      <c r="H33" s="96"/>
    </row>
    <row r="34" spans="1:8" x14ac:dyDescent="0.25">
      <c r="A34" s="98" t="s">
        <v>190</v>
      </c>
      <c r="B34" s="100">
        <v>1000</v>
      </c>
      <c r="C34" s="100">
        <v>925</v>
      </c>
      <c r="D34" s="110"/>
      <c r="E34" s="96"/>
      <c r="F34" s="96"/>
      <c r="G34" s="96"/>
      <c r="H34" s="96"/>
    </row>
    <row r="35" spans="1:8" x14ac:dyDescent="0.25">
      <c r="A35" s="98" t="s">
        <v>191</v>
      </c>
      <c r="B35" s="100">
        <v>700</v>
      </c>
      <c r="C35" s="100">
        <v>925</v>
      </c>
      <c r="D35" s="110"/>
      <c r="E35" s="96"/>
      <c r="F35" s="96"/>
      <c r="G35" s="96"/>
      <c r="H35" s="96"/>
    </row>
    <row r="36" spans="1:8" x14ac:dyDescent="0.25">
      <c r="A36" s="98" t="s">
        <v>192</v>
      </c>
      <c r="B36" s="100">
        <v>800</v>
      </c>
      <c r="C36" s="100">
        <v>925</v>
      </c>
      <c r="D36" s="110"/>
      <c r="E36" s="96"/>
      <c r="F36" s="96"/>
      <c r="G36" s="96"/>
      <c r="H36" s="96"/>
    </row>
    <row r="37" spans="1:8" x14ac:dyDescent="0.25">
      <c r="A37" s="98" t="s">
        <v>193</v>
      </c>
      <c r="B37" s="100">
        <v>2100</v>
      </c>
      <c r="C37" s="100">
        <v>1800</v>
      </c>
      <c r="D37" s="110"/>
      <c r="E37" s="96"/>
      <c r="F37" s="96"/>
      <c r="G37" s="96"/>
      <c r="H37" s="96"/>
    </row>
  </sheetData>
  <mergeCells count="6">
    <mergeCell ref="D15:K17"/>
    <mergeCell ref="A24:A25"/>
    <mergeCell ref="B24:B25"/>
    <mergeCell ref="C24:C25"/>
    <mergeCell ref="D24:D25"/>
    <mergeCell ref="F25:H2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M16"/>
  <sheetViews>
    <sheetView workbookViewId="0">
      <selection activeCell="L3" sqref="L3:M3"/>
    </sheetView>
  </sheetViews>
  <sheetFormatPr baseColWidth="10" defaultRowHeight="15" x14ac:dyDescent="0.25"/>
  <sheetData>
    <row r="1" spans="1:13" ht="18.75" thickBot="1" x14ac:dyDescent="0.3">
      <c r="A1" s="173" t="s">
        <v>20</v>
      </c>
      <c r="B1" s="173"/>
      <c r="C1" s="173" t="s">
        <v>21</v>
      </c>
      <c r="D1" s="173"/>
      <c r="E1" s="173"/>
      <c r="F1" s="173" t="s">
        <v>22</v>
      </c>
      <c r="G1" s="173"/>
      <c r="J1" s="165" t="s">
        <v>38</v>
      </c>
      <c r="K1" s="166"/>
      <c r="L1" s="165" t="s">
        <v>39</v>
      </c>
      <c r="M1" s="167"/>
    </row>
    <row r="2" spans="1:13" ht="48" thickBot="1" x14ac:dyDescent="0.3">
      <c r="A2" s="4" t="s">
        <v>23</v>
      </c>
      <c r="B2" s="4" t="s">
        <v>24</v>
      </c>
      <c r="C2" s="4" t="s">
        <v>25</v>
      </c>
      <c r="D2" s="4" t="s">
        <v>26</v>
      </c>
      <c r="E2" s="4" t="s">
        <v>27</v>
      </c>
      <c r="F2" s="173" t="s">
        <v>25</v>
      </c>
      <c r="G2" s="173"/>
      <c r="J2" s="168">
        <v>9000</v>
      </c>
      <c r="K2" s="169"/>
      <c r="L2" s="161">
        <f>IF(J2&lt;=$B$3,J2*$D$3%,IF(J2&lt;=$B$4,J2*$D$4%-500,IF(J2&lt;=$B$5,J2*$D$5%-1500,IF(J2&lt;=$B$6,J2*$D$6%-2700,IF(J2&lt;=$B$7,J2*$D$7%-5100,IF(J2&lt;=$B$8,J2*$D$8%-8700,IF(J2&gt;$A$9,J2*$D$9%-13500)))))))</f>
        <v>810</v>
      </c>
      <c r="M2" s="162"/>
    </row>
    <row r="3" spans="1:13" ht="18.75" thickBot="1" x14ac:dyDescent="0.3">
      <c r="A3" s="147">
        <v>0</v>
      </c>
      <c r="B3" s="148">
        <v>10000</v>
      </c>
      <c r="C3" s="147" t="s">
        <v>28</v>
      </c>
      <c r="D3" s="147">
        <v>9</v>
      </c>
      <c r="E3" s="147">
        <v>0</v>
      </c>
      <c r="F3" s="174" t="s">
        <v>29</v>
      </c>
      <c r="G3" s="174"/>
      <c r="J3" s="163">
        <v>10000</v>
      </c>
      <c r="K3" s="164"/>
      <c r="L3" s="161">
        <f t="shared" ref="L3:L16" si="0">IF(J3&lt;=$B$3,J3*$D$3%,IF(J3&lt;=$B$4,J3*$D$4%-500,IF(J3&lt;=$B$5,J3*$D$5%-1500,IF(J3&lt;=$B$6,J3*$D$6%-2700,IF(J3&lt;=$B$7,J3*$D$7%-5100,IF(J3&lt;=$B$8,J3*$D$8%-8700,IF(J3&gt;$A$9,J3*$D$9%-13500)))))))</f>
        <v>900</v>
      </c>
      <c r="M3" s="162"/>
    </row>
    <row r="4" spans="1:13" ht="18.75" thickBot="1" x14ac:dyDescent="0.3">
      <c r="A4" s="148">
        <v>10000</v>
      </c>
      <c r="B4" s="148">
        <v>20000</v>
      </c>
      <c r="C4" s="147">
        <v>900</v>
      </c>
      <c r="D4" s="147">
        <v>14</v>
      </c>
      <c r="E4" s="148">
        <v>10000</v>
      </c>
      <c r="F4" s="174" t="s">
        <v>30</v>
      </c>
      <c r="G4" s="174"/>
      <c r="J4" s="163">
        <v>11000</v>
      </c>
      <c r="K4" s="164"/>
      <c r="L4" s="161">
        <f t="shared" si="0"/>
        <v>1040.0000000000002</v>
      </c>
      <c r="M4" s="162"/>
    </row>
    <row r="5" spans="1:13" ht="18.75" thickBot="1" x14ac:dyDescent="0.3">
      <c r="A5" s="148">
        <v>20000</v>
      </c>
      <c r="B5" s="148">
        <v>30000</v>
      </c>
      <c r="C5" s="148">
        <v>2300</v>
      </c>
      <c r="D5" s="147">
        <v>19</v>
      </c>
      <c r="E5" s="148">
        <v>20000</v>
      </c>
      <c r="F5" s="174" t="s">
        <v>31</v>
      </c>
      <c r="G5" s="174"/>
      <c r="J5" s="163">
        <v>20000</v>
      </c>
      <c r="K5" s="164"/>
      <c r="L5" s="161">
        <f t="shared" si="0"/>
        <v>2300.0000000000005</v>
      </c>
      <c r="M5" s="162"/>
    </row>
    <row r="6" spans="1:13" ht="18.75" thickBot="1" x14ac:dyDescent="0.3">
      <c r="A6" s="148">
        <v>30000</v>
      </c>
      <c r="B6" s="148">
        <v>60000</v>
      </c>
      <c r="C6" s="148">
        <v>4200</v>
      </c>
      <c r="D6" s="147">
        <v>23</v>
      </c>
      <c r="E6" s="148">
        <v>30000</v>
      </c>
      <c r="F6" s="174" t="s">
        <v>32</v>
      </c>
      <c r="G6" s="174"/>
      <c r="J6" s="163">
        <v>21000</v>
      </c>
      <c r="K6" s="164"/>
      <c r="L6" s="161">
        <f t="shared" si="0"/>
        <v>2490</v>
      </c>
      <c r="M6" s="162"/>
    </row>
    <row r="7" spans="1:13" ht="18.75" thickBot="1" x14ac:dyDescent="0.3">
      <c r="A7" s="148">
        <v>60000</v>
      </c>
      <c r="B7" s="148">
        <v>90000</v>
      </c>
      <c r="C7" s="148">
        <v>11100</v>
      </c>
      <c r="D7" s="147">
        <v>27</v>
      </c>
      <c r="E7" s="148">
        <v>60000</v>
      </c>
      <c r="F7" s="174" t="s">
        <v>33</v>
      </c>
      <c r="G7" s="174"/>
      <c r="J7" s="163">
        <v>30000</v>
      </c>
      <c r="K7" s="164"/>
      <c r="L7" s="161">
        <f t="shared" si="0"/>
        <v>4200</v>
      </c>
      <c r="M7" s="162"/>
    </row>
    <row r="8" spans="1:13" ht="18.75" thickBot="1" x14ac:dyDescent="0.3">
      <c r="A8" s="148">
        <v>90000</v>
      </c>
      <c r="B8" s="148">
        <v>120000</v>
      </c>
      <c r="C8" s="148">
        <v>19200</v>
      </c>
      <c r="D8" s="147">
        <v>31</v>
      </c>
      <c r="E8" s="148">
        <v>90000</v>
      </c>
      <c r="F8" s="174" t="s">
        <v>34</v>
      </c>
      <c r="G8" s="174"/>
      <c r="J8" s="163">
        <v>30001</v>
      </c>
      <c r="K8" s="164"/>
      <c r="L8" s="161">
        <f t="shared" si="0"/>
        <v>4200.2300000000005</v>
      </c>
      <c r="M8" s="162"/>
    </row>
    <row r="9" spans="1:13" ht="30.75" thickBot="1" x14ac:dyDescent="0.3">
      <c r="A9" s="148">
        <v>120000</v>
      </c>
      <c r="B9" s="147" t="s">
        <v>35</v>
      </c>
      <c r="C9" s="148">
        <v>28500</v>
      </c>
      <c r="D9" s="147">
        <v>35</v>
      </c>
      <c r="E9" s="148">
        <v>120000</v>
      </c>
      <c r="F9" s="174" t="s">
        <v>36</v>
      </c>
      <c r="G9" s="174"/>
      <c r="J9" s="163">
        <v>60000</v>
      </c>
      <c r="K9" s="164"/>
      <c r="L9" s="161">
        <f t="shared" si="0"/>
        <v>11100</v>
      </c>
      <c r="M9" s="162"/>
    </row>
    <row r="10" spans="1:13" ht="18.75" thickBot="1" x14ac:dyDescent="0.3">
      <c r="A10" s="170" t="s">
        <v>37</v>
      </c>
      <c r="B10" s="171"/>
      <c r="C10" s="171"/>
      <c r="D10" s="171"/>
      <c r="E10" s="171"/>
      <c r="F10" s="171"/>
      <c r="G10" s="172"/>
      <c r="J10" s="163">
        <v>89999</v>
      </c>
      <c r="K10" s="164"/>
      <c r="L10" s="161">
        <f t="shared" si="0"/>
        <v>19199.730000000003</v>
      </c>
      <c r="M10" s="162"/>
    </row>
    <row r="11" spans="1:13" ht="18.75" thickBot="1" x14ac:dyDescent="0.3">
      <c r="J11" s="163">
        <v>90000</v>
      </c>
      <c r="K11" s="164"/>
      <c r="L11" s="161">
        <f t="shared" si="0"/>
        <v>19200</v>
      </c>
      <c r="M11" s="162"/>
    </row>
    <row r="12" spans="1:13" ht="18.75" thickBot="1" x14ac:dyDescent="0.3">
      <c r="J12" s="163">
        <v>95000</v>
      </c>
      <c r="K12" s="164"/>
      <c r="L12" s="161">
        <f t="shared" si="0"/>
        <v>20750</v>
      </c>
      <c r="M12" s="162"/>
    </row>
    <row r="13" spans="1:13" ht="18.75" thickBot="1" x14ac:dyDescent="0.3">
      <c r="J13" s="163">
        <v>120000</v>
      </c>
      <c r="K13" s="164"/>
      <c r="L13" s="161">
        <f t="shared" si="0"/>
        <v>28500</v>
      </c>
      <c r="M13" s="162"/>
    </row>
    <row r="14" spans="1:13" ht="18.75" thickBot="1" x14ac:dyDescent="0.3">
      <c r="J14" s="163">
        <v>120001</v>
      </c>
      <c r="K14" s="164"/>
      <c r="L14" s="161">
        <f t="shared" si="0"/>
        <v>28500.35</v>
      </c>
      <c r="M14" s="162"/>
    </row>
    <row r="15" spans="1:13" ht="18.75" thickBot="1" x14ac:dyDescent="0.3">
      <c r="J15" s="163">
        <v>1000000</v>
      </c>
      <c r="K15" s="164"/>
      <c r="L15" s="161">
        <f t="shared" si="0"/>
        <v>336500</v>
      </c>
      <c r="M15" s="162"/>
    </row>
    <row r="16" spans="1:13" ht="18.75" thickBot="1" x14ac:dyDescent="0.3">
      <c r="J16" s="159">
        <v>10000000</v>
      </c>
      <c r="K16" s="160"/>
      <c r="L16" s="161">
        <f t="shared" si="0"/>
        <v>3486500</v>
      </c>
      <c r="M16" s="162"/>
    </row>
  </sheetData>
  <mergeCells count="44">
    <mergeCell ref="A10:G10"/>
    <mergeCell ref="A1:B1"/>
    <mergeCell ref="C1:E1"/>
    <mergeCell ref="F1:G1"/>
    <mergeCell ref="F2:G2"/>
    <mergeCell ref="F3:G3"/>
    <mergeCell ref="F4:G4"/>
    <mergeCell ref="F5:G5"/>
    <mergeCell ref="F6:G6"/>
    <mergeCell ref="F7:G7"/>
    <mergeCell ref="F8:G8"/>
    <mergeCell ref="F9:G9"/>
    <mergeCell ref="J1:K1"/>
    <mergeCell ref="L1:M1"/>
    <mergeCell ref="J2:K2"/>
    <mergeCell ref="L2:M2"/>
    <mergeCell ref="J3:K3"/>
    <mergeCell ref="L3:M3"/>
    <mergeCell ref="J4:K4"/>
    <mergeCell ref="L4:M4"/>
    <mergeCell ref="J5:K5"/>
    <mergeCell ref="L5:M5"/>
    <mergeCell ref="J6:K6"/>
    <mergeCell ref="L6:M6"/>
    <mergeCell ref="J7:K7"/>
    <mergeCell ref="L7:M7"/>
    <mergeCell ref="J8:K8"/>
    <mergeCell ref="L8:M8"/>
    <mergeCell ref="J9:K9"/>
    <mergeCell ref="L9:M9"/>
    <mergeCell ref="J10:K10"/>
    <mergeCell ref="L10:M10"/>
    <mergeCell ref="J11:K11"/>
    <mergeCell ref="L11:M11"/>
    <mergeCell ref="J12:K12"/>
    <mergeCell ref="L12:M12"/>
    <mergeCell ref="J16:K16"/>
    <mergeCell ref="L16:M16"/>
    <mergeCell ref="J13:K13"/>
    <mergeCell ref="L13:M13"/>
    <mergeCell ref="J14:K14"/>
    <mergeCell ref="L14:M14"/>
    <mergeCell ref="J15:K15"/>
    <mergeCell ref="L15:M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2:K11"/>
  <sheetViews>
    <sheetView workbookViewId="0">
      <selection activeCell="D4" sqref="D4"/>
    </sheetView>
  </sheetViews>
  <sheetFormatPr baseColWidth="10" defaultRowHeight="15" x14ac:dyDescent="0.25"/>
  <cols>
    <col min="4" max="4" width="14.140625" style="177" bestFit="1" customWidth="1"/>
  </cols>
  <sheetData>
    <row r="2" spans="1:11" x14ac:dyDescent="0.25">
      <c r="A2" s="112" t="s">
        <v>205</v>
      </c>
      <c r="B2" s="112" t="s">
        <v>206</v>
      </c>
      <c r="C2" s="112" t="s">
        <v>207</v>
      </c>
      <c r="D2" s="175" t="s">
        <v>208</v>
      </c>
      <c r="E2" s="108"/>
      <c r="F2" s="113" t="s">
        <v>176</v>
      </c>
      <c r="G2" s="108"/>
      <c r="H2" s="108"/>
      <c r="I2" s="108"/>
      <c r="J2" s="108"/>
      <c r="K2" s="108"/>
    </row>
    <row r="3" spans="1:11" x14ac:dyDescent="0.25">
      <c r="A3" s="111" t="s">
        <v>209</v>
      </c>
      <c r="B3" s="111" t="s">
        <v>122</v>
      </c>
      <c r="C3" s="110">
        <f>IF(B3="A",700,IF(B3="B",500,IF(B3="C",300)))</f>
        <v>700</v>
      </c>
      <c r="D3" s="176">
        <f>IF(B3="A",C3*20%,IF(B3="B",C3*15%,IF(B3="C",C3*10%)))</f>
        <v>140</v>
      </c>
      <c r="E3" s="108"/>
      <c r="F3" s="109" t="s">
        <v>210</v>
      </c>
      <c r="G3" s="154" t="s">
        <v>211</v>
      </c>
      <c r="H3" s="154"/>
      <c r="I3" s="154"/>
      <c r="J3" s="154"/>
      <c r="K3" s="108"/>
    </row>
    <row r="4" spans="1:11" x14ac:dyDescent="0.25">
      <c r="A4" s="111" t="s">
        <v>212</v>
      </c>
      <c r="B4" s="111" t="s">
        <v>213</v>
      </c>
      <c r="C4" s="110">
        <f t="shared" ref="C4:C11" si="0">IF(B4="A",700,IF(B4="B",500,IF(B4="C",300)))</f>
        <v>300</v>
      </c>
      <c r="D4" s="176">
        <f t="shared" ref="D4:D11" si="1">IF(B4="A",C4*20%,IF(B4="B",C4*15%,IF(B4="C",C4*10%)))</f>
        <v>30</v>
      </c>
      <c r="E4" s="108"/>
      <c r="F4" s="109"/>
      <c r="G4" s="154"/>
      <c r="H4" s="154"/>
      <c r="I4" s="154"/>
      <c r="J4" s="154"/>
      <c r="K4" s="108"/>
    </row>
    <row r="5" spans="1:11" x14ac:dyDescent="0.25">
      <c r="A5" s="111" t="s">
        <v>214</v>
      </c>
      <c r="B5" s="111" t="s">
        <v>125</v>
      </c>
      <c r="C5" s="110">
        <f t="shared" si="0"/>
        <v>500</v>
      </c>
      <c r="D5" s="176">
        <f t="shared" si="1"/>
        <v>75</v>
      </c>
      <c r="E5" s="108"/>
      <c r="F5" s="109"/>
      <c r="G5" s="154"/>
      <c r="H5" s="154"/>
      <c r="I5" s="154"/>
      <c r="J5" s="154"/>
      <c r="K5" s="108"/>
    </row>
    <row r="6" spans="1:11" x14ac:dyDescent="0.25">
      <c r="A6" s="111" t="s">
        <v>215</v>
      </c>
      <c r="B6" s="111" t="s">
        <v>122</v>
      </c>
      <c r="C6" s="110">
        <f t="shared" si="0"/>
        <v>700</v>
      </c>
      <c r="D6" s="176">
        <f t="shared" si="1"/>
        <v>140</v>
      </c>
      <c r="E6" s="108"/>
      <c r="F6" s="108"/>
      <c r="G6" s="108"/>
      <c r="H6" s="108"/>
      <c r="I6" s="108"/>
      <c r="J6" s="108"/>
      <c r="K6" s="108"/>
    </row>
    <row r="7" spans="1:11" x14ac:dyDescent="0.25">
      <c r="A7" s="111" t="s">
        <v>216</v>
      </c>
      <c r="B7" s="111" t="s">
        <v>125</v>
      </c>
      <c r="C7" s="110">
        <f t="shared" si="0"/>
        <v>500</v>
      </c>
      <c r="D7" s="176">
        <f t="shared" si="1"/>
        <v>75</v>
      </c>
      <c r="E7" s="108"/>
      <c r="F7" s="114" t="s">
        <v>217</v>
      </c>
      <c r="G7" s="115" t="s">
        <v>218</v>
      </c>
      <c r="H7" s="115"/>
      <c r="I7" s="115"/>
      <c r="J7" s="115"/>
      <c r="K7" s="114"/>
    </row>
    <row r="8" spans="1:11" x14ac:dyDescent="0.25">
      <c r="A8" s="111" t="s">
        <v>219</v>
      </c>
      <c r="B8" s="111" t="s">
        <v>125</v>
      </c>
      <c r="C8" s="110">
        <f t="shared" si="0"/>
        <v>500</v>
      </c>
      <c r="D8" s="176">
        <f t="shared" si="1"/>
        <v>75</v>
      </c>
      <c r="E8" s="108"/>
      <c r="F8" s="114"/>
      <c r="G8" s="115" t="s">
        <v>220</v>
      </c>
      <c r="H8" s="115"/>
      <c r="I8" s="115"/>
      <c r="J8" s="115"/>
      <c r="K8" s="114"/>
    </row>
    <row r="9" spans="1:11" x14ac:dyDescent="0.25">
      <c r="A9" s="111" t="s">
        <v>221</v>
      </c>
      <c r="B9" s="111" t="s">
        <v>213</v>
      </c>
      <c r="C9" s="110">
        <f t="shared" si="0"/>
        <v>300</v>
      </c>
      <c r="D9" s="176">
        <f t="shared" si="1"/>
        <v>30</v>
      </c>
      <c r="E9" s="108"/>
      <c r="F9" s="114"/>
      <c r="G9" s="115" t="s">
        <v>222</v>
      </c>
      <c r="H9" s="115"/>
      <c r="I9" s="115"/>
      <c r="J9" s="115"/>
      <c r="K9" s="114"/>
    </row>
    <row r="10" spans="1:11" x14ac:dyDescent="0.25">
      <c r="A10" s="111" t="s">
        <v>223</v>
      </c>
      <c r="B10" s="111" t="s">
        <v>213</v>
      </c>
      <c r="C10" s="110">
        <f t="shared" si="0"/>
        <v>300</v>
      </c>
      <c r="D10" s="176">
        <f t="shared" si="1"/>
        <v>30</v>
      </c>
      <c r="E10" s="108"/>
      <c r="F10" s="108"/>
      <c r="G10" s="108"/>
      <c r="H10" s="108"/>
      <c r="I10" s="108"/>
      <c r="J10" s="108"/>
      <c r="K10" s="108"/>
    </row>
    <row r="11" spans="1:11" x14ac:dyDescent="0.25">
      <c r="A11" s="111" t="s">
        <v>224</v>
      </c>
      <c r="B11" s="111" t="s">
        <v>213</v>
      </c>
      <c r="C11" s="110">
        <f t="shared" si="0"/>
        <v>300</v>
      </c>
      <c r="D11" s="176">
        <f t="shared" si="1"/>
        <v>30</v>
      </c>
      <c r="E11" s="108"/>
      <c r="F11" s="108"/>
      <c r="G11" s="108"/>
      <c r="H11" s="108"/>
      <c r="I11" s="108"/>
      <c r="J11" s="108"/>
      <c r="K11" s="108"/>
    </row>
  </sheetData>
  <mergeCells count="1">
    <mergeCell ref="G3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I31"/>
  <sheetViews>
    <sheetView topLeftCell="A14" workbookViewId="0">
      <selection activeCell="C27" sqref="C27"/>
    </sheetView>
  </sheetViews>
  <sheetFormatPr baseColWidth="10" defaultRowHeight="15" x14ac:dyDescent="0.25"/>
  <cols>
    <col min="7" max="7" width="12.285156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75</v>
      </c>
    </row>
    <row r="2" spans="1:9" ht="18" x14ac:dyDescent="0.25">
      <c r="A2" s="2">
        <v>1</v>
      </c>
      <c r="B2" s="2" t="s">
        <v>6</v>
      </c>
      <c r="C2" s="2">
        <v>3</v>
      </c>
      <c r="D2" s="2">
        <v>1.5</v>
      </c>
      <c r="E2" s="2" t="s">
        <v>7</v>
      </c>
      <c r="F2" s="3" t="str">
        <f>IF(E2="Fruta","8%","5%")</f>
        <v>5%</v>
      </c>
      <c r="G2" s="143">
        <f>C2*D2-(C2*D2*F2)</f>
        <v>4.2750000000000004</v>
      </c>
    </row>
    <row r="3" spans="1:9" ht="18" x14ac:dyDescent="0.25">
      <c r="A3" s="2">
        <v>2</v>
      </c>
      <c r="B3" s="2" t="s">
        <v>8</v>
      </c>
      <c r="C3" s="2">
        <v>2</v>
      </c>
      <c r="D3" s="2">
        <v>2</v>
      </c>
      <c r="E3" s="2" t="s">
        <v>7</v>
      </c>
      <c r="F3" s="3" t="str">
        <f t="shared" ref="F3:F13" si="0">IF(E3="Fruta","8%","5%")</f>
        <v>5%</v>
      </c>
      <c r="G3" s="143">
        <f t="shared" ref="G3:G13" si="1">C3*D3-(C3*D3*F3)</f>
        <v>3.8</v>
      </c>
    </row>
    <row r="4" spans="1:9" ht="18" x14ac:dyDescent="0.25">
      <c r="A4" s="2">
        <v>3</v>
      </c>
      <c r="B4" s="2" t="s">
        <v>9</v>
      </c>
      <c r="C4" s="2">
        <v>25</v>
      </c>
      <c r="D4" s="2">
        <v>0.95</v>
      </c>
      <c r="E4" s="2" t="s">
        <v>7</v>
      </c>
      <c r="F4" s="3" t="str">
        <f t="shared" si="0"/>
        <v>5%</v>
      </c>
      <c r="G4" s="143">
        <f t="shared" si="1"/>
        <v>22.5625</v>
      </c>
    </row>
    <row r="5" spans="1:9" ht="18" x14ac:dyDescent="0.25">
      <c r="A5" s="2">
        <v>4</v>
      </c>
      <c r="B5" s="2" t="s">
        <v>10</v>
      </c>
      <c r="C5" s="2">
        <v>5</v>
      </c>
      <c r="D5" s="2">
        <v>4</v>
      </c>
      <c r="E5" s="2" t="s">
        <v>7</v>
      </c>
      <c r="F5" s="3" t="str">
        <f t="shared" si="0"/>
        <v>5%</v>
      </c>
      <c r="G5" s="143">
        <f t="shared" si="1"/>
        <v>19</v>
      </c>
      <c r="I5">
        <f>C2*D2*F2</f>
        <v>0.22500000000000001</v>
      </c>
    </row>
    <row r="6" spans="1:9" ht="18" x14ac:dyDescent="0.25">
      <c r="A6" s="2">
        <v>5</v>
      </c>
      <c r="B6" s="2" t="s">
        <v>11</v>
      </c>
      <c r="C6" s="2">
        <v>3</v>
      </c>
      <c r="D6" s="2">
        <v>6</v>
      </c>
      <c r="E6" s="2" t="s">
        <v>7</v>
      </c>
      <c r="F6" s="3" t="str">
        <f t="shared" si="0"/>
        <v>5%</v>
      </c>
      <c r="G6" s="143">
        <f t="shared" si="1"/>
        <v>17.100000000000001</v>
      </c>
    </row>
    <row r="7" spans="1:9" ht="18" x14ac:dyDescent="0.25">
      <c r="A7" s="2">
        <v>6</v>
      </c>
      <c r="B7" s="2" t="s">
        <v>12</v>
      </c>
      <c r="C7" s="2">
        <v>2</v>
      </c>
      <c r="D7" s="2">
        <v>8</v>
      </c>
      <c r="E7" s="2" t="s">
        <v>7</v>
      </c>
      <c r="F7" s="3" t="str">
        <f t="shared" si="0"/>
        <v>5%</v>
      </c>
      <c r="G7" s="143">
        <f t="shared" si="1"/>
        <v>15.2</v>
      </c>
    </row>
    <row r="8" spans="1:9" ht="18" x14ac:dyDescent="0.25">
      <c r="A8" s="2">
        <v>7</v>
      </c>
      <c r="B8" s="2" t="s">
        <v>13</v>
      </c>
      <c r="C8" s="2">
        <v>1</v>
      </c>
      <c r="D8" s="2">
        <v>55</v>
      </c>
      <c r="E8" s="2" t="s">
        <v>7</v>
      </c>
      <c r="F8" s="3" t="str">
        <f t="shared" si="0"/>
        <v>5%</v>
      </c>
      <c r="G8" s="143">
        <f t="shared" si="1"/>
        <v>52.25</v>
      </c>
    </row>
    <row r="9" spans="1:9" ht="18" x14ac:dyDescent="0.25">
      <c r="A9" s="2">
        <v>8</v>
      </c>
      <c r="B9" s="2" t="s">
        <v>14</v>
      </c>
      <c r="C9" s="2">
        <v>2</v>
      </c>
      <c r="D9" s="2">
        <v>3</v>
      </c>
      <c r="E9" s="2" t="s">
        <v>15</v>
      </c>
      <c r="F9" s="3" t="str">
        <f t="shared" si="0"/>
        <v>8%</v>
      </c>
      <c r="G9" s="143">
        <f t="shared" si="1"/>
        <v>5.52</v>
      </c>
    </row>
    <row r="10" spans="1:9" ht="18" x14ac:dyDescent="0.25">
      <c r="A10" s="2">
        <v>9</v>
      </c>
      <c r="B10" s="2" t="s">
        <v>16</v>
      </c>
      <c r="C10" s="2">
        <v>10</v>
      </c>
      <c r="D10" s="2">
        <v>1.6</v>
      </c>
      <c r="E10" s="2" t="s">
        <v>7</v>
      </c>
      <c r="F10" s="3" t="str">
        <f t="shared" si="0"/>
        <v>5%</v>
      </c>
      <c r="G10" s="143">
        <f t="shared" si="1"/>
        <v>15.2</v>
      </c>
    </row>
    <row r="11" spans="1:9" ht="18" x14ac:dyDescent="0.25">
      <c r="A11" s="2">
        <v>10</v>
      </c>
      <c r="B11" s="2" t="s">
        <v>17</v>
      </c>
      <c r="C11" s="2">
        <v>2</v>
      </c>
      <c r="D11" s="2">
        <v>30</v>
      </c>
      <c r="E11" s="2" t="s">
        <v>7</v>
      </c>
      <c r="F11" s="3" t="str">
        <f t="shared" si="0"/>
        <v>5%</v>
      </c>
      <c r="G11" s="143">
        <f t="shared" si="1"/>
        <v>57</v>
      </c>
    </row>
    <row r="12" spans="1:9" ht="18" x14ac:dyDescent="0.25">
      <c r="A12" s="2">
        <v>11</v>
      </c>
      <c r="B12" s="2" t="s">
        <v>18</v>
      </c>
      <c r="C12" s="2">
        <v>5</v>
      </c>
      <c r="D12" s="2">
        <v>2.5</v>
      </c>
      <c r="E12" s="2" t="s">
        <v>7</v>
      </c>
      <c r="F12" s="3" t="str">
        <f t="shared" si="0"/>
        <v>5%</v>
      </c>
      <c r="G12" s="143">
        <f t="shared" si="1"/>
        <v>11.875</v>
      </c>
    </row>
    <row r="13" spans="1:9" ht="18" x14ac:dyDescent="0.25">
      <c r="A13" s="2">
        <v>12</v>
      </c>
      <c r="B13" s="2" t="s">
        <v>19</v>
      </c>
      <c r="C13" s="2">
        <v>6</v>
      </c>
      <c r="D13" s="2">
        <v>3</v>
      </c>
      <c r="E13" s="2" t="s">
        <v>15</v>
      </c>
      <c r="F13" s="3" t="str">
        <f t="shared" si="0"/>
        <v>8%</v>
      </c>
      <c r="G13" s="143">
        <f t="shared" si="1"/>
        <v>16.559999999999999</v>
      </c>
    </row>
    <row r="16" spans="1:9" ht="45" x14ac:dyDescent="0.25">
      <c r="A16" s="105" t="s">
        <v>194</v>
      </c>
      <c r="B16" s="105" t="s">
        <v>195</v>
      </c>
      <c r="C16" s="105" t="s">
        <v>196</v>
      </c>
      <c r="D16" s="101"/>
      <c r="E16" s="106" t="s">
        <v>176</v>
      </c>
      <c r="F16" s="102"/>
      <c r="G16" s="102"/>
      <c r="H16" s="102"/>
      <c r="I16" s="102"/>
    </row>
    <row r="17" spans="1:9" x14ac:dyDescent="0.25">
      <c r="A17" s="103" t="s">
        <v>197</v>
      </c>
      <c r="B17" s="103">
        <v>6500</v>
      </c>
      <c r="C17" s="104" t="str">
        <f>IF(B17&gt;6000,"SI","NO")</f>
        <v>SI</v>
      </c>
      <c r="D17" s="101"/>
      <c r="E17" s="149" t="s">
        <v>198</v>
      </c>
      <c r="F17" s="149"/>
      <c r="G17" s="149"/>
      <c r="H17" s="149"/>
      <c r="I17" s="149"/>
    </row>
    <row r="18" spans="1:9" x14ac:dyDescent="0.25">
      <c r="A18" s="103" t="s">
        <v>199</v>
      </c>
      <c r="B18" s="103">
        <v>3330</v>
      </c>
      <c r="C18" s="111" t="str">
        <f t="shared" ref="C18:C22" si="2">IF(B18&gt;6000,"SI","NO")</f>
        <v>NO</v>
      </c>
      <c r="D18" s="101"/>
      <c r="E18" s="149"/>
      <c r="F18" s="149"/>
      <c r="G18" s="149"/>
      <c r="H18" s="149"/>
      <c r="I18" s="149"/>
    </row>
    <row r="19" spans="1:9" x14ac:dyDescent="0.25">
      <c r="A19" s="103" t="s">
        <v>200</v>
      </c>
      <c r="B19" s="103">
        <v>5550</v>
      </c>
      <c r="C19" s="111" t="str">
        <f t="shared" si="2"/>
        <v>NO</v>
      </c>
      <c r="D19" s="101"/>
      <c r="E19" s="149"/>
      <c r="F19" s="149"/>
      <c r="G19" s="149"/>
      <c r="H19" s="149"/>
      <c r="I19" s="149"/>
    </row>
    <row r="20" spans="1:9" x14ac:dyDescent="0.25">
      <c r="A20" s="103" t="s">
        <v>201</v>
      </c>
      <c r="B20" s="103">
        <v>7900</v>
      </c>
      <c r="C20" s="111" t="str">
        <f t="shared" si="2"/>
        <v>SI</v>
      </c>
      <c r="D20" s="101"/>
      <c r="E20" s="149"/>
      <c r="F20" s="149"/>
      <c r="G20" s="149"/>
      <c r="H20" s="149"/>
      <c r="I20" s="149"/>
    </row>
    <row r="21" spans="1:9" x14ac:dyDescent="0.25">
      <c r="A21" s="103" t="s">
        <v>202</v>
      </c>
      <c r="B21" s="103">
        <v>1400</v>
      </c>
      <c r="C21" s="111" t="str">
        <f t="shared" si="2"/>
        <v>NO</v>
      </c>
      <c r="D21" s="101"/>
      <c r="E21" s="149"/>
      <c r="F21" s="149"/>
      <c r="G21" s="149"/>
      <c r="H21" s="149"/>
      <c r="I21" s="149"/>
    </row>
    <row r="22" spans="1:9" x14ac:dyDescent="0.25">
      <c r="A22" s="103" t="s">
        <v>203</v>
      </c>
      <c r="B22" s="103">
        <v>8000</v>
      </c>
      <c r="C22" s="111" t="str">
        <f t="shared" si="2"/>
        <v>SI</v>
      </c>
      <c r="D22" s="101"/>
      <c r="E22" s="101"/>
      <c r="F22" s="101"/>
      <c r="G22" s="101"/>
      <c r="H22" s="101"/>
      <c r="I22" s="101"/>
    </row>
    <row r="25" spans="1:9" ht="45" x14ac:dyDescent="0.25">
      <c r="A25" s="105" t="s">
        <v>194</v>
      </c>
      <c r="B25" s="105" t="s">
        <v>195</v>
      </c>
      <c r="C25" s="105" t="s">
        <v>196</v>
      </c>
      <c r="D25" s="101"/>
      <c r="E25" s="106" t="s">
        <v>176</v>
      </c>
      <c r="F25" s="102"/>
      <c r="G25" s="102"/>
      <c r="H25" s="102"/>
      <c r="I25" s="102"/>
    </row>
    <row r="26" spans="1:9" x14ac:dyDescent="0.25">
      <c r="A26" s="103" t="s">
        <v>197</v>
      </c>
      <c r="B26" s="103">
        <v>6500</v>
      </c>
      <c r="C26" s="103" t="str">
        <f>IF(B26&gt;6000,"15%",0)</f>
        <v>15%</v>
      </c>
      <c r="D26" s="101"/>
      <c r="E26" s="149" t="s">
        <v>204</v>
      </c>
      <c r="F26" s="149"/>
      <c r="G26" s="149"/>
      <c r="H26" s="149"/>
      <c r="I26" s="149"/>
    </row>
    <row r="27" spans="1:9" x14ac:dyDescent="0.25">
      <c r="A27" s="103" t="s">
        <v>199</v>
      </c>
      <c r="B27" s="103">
        <v>3330</v>
      </c>
      <c r="C27" s="110">
        <f t="shared" ref="C27:C31" si="3">IF(B27&gt;6000,"15%",0)</f>
        <v>0</v>
      </c>
      <c r="D27" s="101"/>
      <c r="E27" s="149"/>
      <c r="F27" s="149"/>
      <c r="G27" s="149"/>
      <c r="H27" s="149"/>
      <c r="I27" s="149"/>
    </row>
    <row r="28" spans="1:9" x14ac:dyDescent="0.25">
      <c r="A28" s="103" t="s">
        <v>200</v>
      </c>
      <c r="B28" s="103">
        <v>5550</v>
      </c>
      <c r="C28" s="110">
        <f t="shared" si="3"/>
        <v>0</v>
      </c>
      <c r="D28" s="101"/>
      <c r="E28" s="149"/>
      <c r="F28" s="149"/>
      <c r="G28" s="149"/>
      <c r="H28" s="149"/>
      <c r="I28" s="149"/>
    </row>
    <row r="29" spans="1:9" x14ac:dyDescent="0.25">
      <c r="A29" s="103" t="s">
        <v>201</v>
      </c>
      <c r="B29" s="103">
        <v>7900</v>
      </c>
      <c r="C29" s="110" t="str">
        <f t="shared" si="3"/>
        <v>15%</v>
      </c>
      <c r="D29" s="101"/>
      <c r="E29" s="107"/>
      <c r="F29" s="107"/>
      <c r="G29" s="107"/>
      <c r="H29" s="107"/>
      <c r="I29" s="107"/>
    </row>
    <row r="30" spans="1:9" x14ac:dyDescent="0.25">
      <c r="A30" s="103" t="s">
        <v>202</v>
      </c>
      <c r="B30" s="103">
        <v>1400</v>
      </c>
      <c r="C30" s="110">
        <f t="shared" si="3"/>
        <v>0</v>
      </c>
      <c r="D30" s="101"/>
      <c r="E30" s="107"/>
      <c r="F30" s="107"/>
      <c r="G30" s="107"/>
      <c r="H30" s="107"/>
      <c r="I30" s="107"/>
    </row>
    <row r="31" spans="1:9" x14ac:dyDescent="0.25">
      <c r="A31" s="103" t="s">
        <v>203</v>
      </c>
      <c r="B31" s="103">
        <v>8000</v>
      </c>
      <c r="C31" s="110" t="str">
        <f t="shared" si="3"/>
        <v>15%</v>
      </c>
      <c r="D31" s="101"/>
      <c r="E31" s="101"/>
      <c r="F31" s="101"/>
      <c r="G31" s="101"/>
      <c r="H31" s="101"/>
      <c r="I31" s="101"/>
    </row>
  </sheetData>
  <mergeCells count="2">
    <mergeCell ref="E17:I21"/>
    <mergeCell ref="E26:I2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4"/>
  <sheetViews>
    <sheetView topLeftCell="A13" zoomScale="160" zoomScaleNormal="160" workbookViewId="0">
      <selection activeCell="E18" sqref="E18:E24"/>
    </sheetView>
  </sheetViews>
  <sheetFormatPr baseColWidth="10" defaultRowHeight="15" x14ac:dyDescent="0.25"/>
  <cols>
    <col min="3" max="3" width="15" bestFit="1" customWidth="1"/>
  </cols>
  <sheetData>
    <row r="1" spans="1:5" x14ac:dyDescent="0.25">
      <c r="A1" s="155" t="s">
        <v>40</v>
      </c>
      <c r="B1" s="155"/>
      <c r="C1" s="155"/>
    </row>
    <row r="2" spans="1:5" x14ac:dyDescent="0.25">
      <c r="A2" s="155"/>
      <c r="B2" s="155"/>
      <c r="C2" s="155"/>
    </row>
    <row r="4" spans="1:5" x14ac:dyDescent="0.25">
      <c r="A4" s="5" t="s">
        <v>41</v>
      </c>
      <c r="B4" s="5" t="s">
        <v>42</v>
      </c>
      <c r="C4" s="5" t="s">
        <v>43</v>
      </c>
    </row>
    <row r="5" spans="1:5" x14ac:dyDescent="0.25">
      <c r="A5" s="6" t="s">
        <v>44</v>
      </c>
      <c r="B5" s="7">
        <v>1</v>
      </c>
      <c r="C5" s="7" t="str">
        <f>IF(B5&gt;2,"Familia Numerosa","Familia Promedio")</f>
        <v>Familia Promedio</v>
      </c>
    </row>
    <row r="6" spans="1:5" x14ac:dyDescent="0.25">
      <c r="A6" s="6" t="s">
        <v>45</v>
      </c>
      <c r="B6" s="7">
        <v>3</v>
      </c>
      <c r="C6" s="7" t="str">
        <f t="shared" ref="C6:C11" si="0">IF(B6&gt;2,"Familia Numerosa","Familia Promedio")</f>
        <v>Familia Numerosa</v>
      </c>
    </row>
    <row r="7" spans="1:5" x14ac:dyDescent="0.25">
      <c r="A7" s="6" t="s">
        <v>46</v>
      </c>
      <c r="B7" s="7">
        <v>0</v>
      </c>
      <c r="C7" s="7" t="str">
        <f t="shared" si="0"/>
        <v>Familia Promedio</v>
      </c>
    </row>
    <row r="8" spans="1:5" x14ac:dyDescent="0.25">
      <c r="A8" s="6" t="s">
        <v>47</v>
      </c>
      <c r="B8" s="7">
        <v>4</v>
      </c>
      <c r="C8" s="7" t="str">
        <f t="shared" si="0"/>
        <v>Familia Numerosa</v>
      </c>
    </row>
    <row r="9" spans="1:5" x14ac:dyDescent="0.25">
      <c r="A9" s="6" t="s">
        <v>48</v>
      </c>
      <c r="B9" s="7">
        <v>2</v>
      </c>
      <c r="C9" s="7" t="str">
        <f t="shared" si="0"/>
        <v>Familia Promedio</v>
      </c>
    </row>
    <row r="10" spans="1:5" x14ac:dyDescent="0.25">
      <c r="A10" s="6" t="s">
        <v>49</v>
      </c>
      <c r="B10" s="7">
        <v>2</v>
      </c>
      <c r="C10" s="7" t="str">
        <f t="shared" si="0"/>
        <v>Familia Promedio</v>
      </c>
    </row>
    <row r="11" spans="1:5" x14ac:dyDescent="0.25">
      <c r="A11" s="6" t="s">
        <v>50</v>
      </c>
      <c r="B11" s="7">
        <v>3</v>
      </c>
      <c r="C11" s="7" t="str">
        <f t="shared" si="0"/>
        <v>Familia Numerosa</v>
      </c>
    </row>
    <row r="14" spans="1:5" x14ac:dyDescent="0.25">
      <c r="A14" s="156"/>
      <c r="B14" s="156"/>
      <c r="C14" s="156"/>
      <c r="D14" s="156"/>
      <c r="E14" s="156"/>
    </row>
    <row r="15" spans="1:5" x14ac:dyDescent="0.25">
      <c r="A15" s="156"/>
      <c r="B15" s="156"/>
      <c r="C15" s="156"/>
      <c r="D15" s="156"/>
      <c r="E15" s="156"/>
    </row>
    <row r="17" spans="1:5" x14ac:dyDescent="0.25">
      <c r="A17" s="8" t="s">
        <v>51</v>
      </c>
      <c r="B17" s="8" t="s">
        <v>52</v>
      </c>
      <c r="C17" s="8" t="s">
        <v>53</v>
      </c>
      <c r="D17" s="8" t="s">
        <v>54</v>
      </c>
      <c r="E17" s="8" t="s">
        <v>55</v>
      </c>
    </row>
    <row r="18" spans="1:5" x14ac:dyDescent="0.25">
      <c r="A18" s="9" t="s">
        <v>56</v>
      </c>
      <c r="B18" s="10" t="s">
        <v>57</v>
      </c>
      <c r="C18" s="11">
        <v>102.36</v>
      </c>
      <c r="D18" s="133" t="str">
        <f>IF(B18="Contado","8%",IF(B18="Visa","5%","0%"))</f>
        <v>8%</v>
      </c>
      <c r="E18" s="12">
        <f>C18-(C18*D18)</f>
        <v>94.171199999999999</v>
      </c>
    </row>
    <row r="19" spans="1:5" x14ac:dyDescent="0.25">
      <c r="A19" s="9" t="s">
        <v>58</v>
      </c>
      <c r="B19" s="10" t="s">
        <v>59</v>
      </c>
      <c r="C19" s="11">
        <v>78.69</v>
      </c>
      <c r="D19" s="133" t="str">
        <f t="shared" ref="D19:D24" si="1">IF(B19="Contado","8%",IF(B19="Visa","5%","0%"))</f>
        <v>5%</v>
      </c>
      <c r="E19" s="12">
        <f t="shared" ref="E19:E24" si="2">C19-(C19*D19)</f>
        <v>74.755499999999998</v>
      </c>
    </row>
    <row r="20" spans="1:5" x14ac:dyDescent="0.25">
      <c r="A20" s="9" t="s">
        <v>60</v>
      </c>
      <c r="B20" s="10" t="s">
        <v>57</v>
      </c>
      <c r="C20" s="11">
        <v>42.5</v>
      </c>
      <c r="D20" s="133" t="str">
        <f t="shared" si="1"/>
        <v>8%</v>
      </c>
      <c r="E20" s="12">
        <f t="shared" si="2"/>
        <v>39.1</v>
      </c>
    </row>
    <row r="21" spans="1:5" x14ac:dyDescent="0.25">
      <c r="A21" s="9" t="s">
        <v>61</v>
      </c>
      <c r="B21" s="10" t="s">
        <v>62</v>
      </c>
      <c r="C21" s="11">
        <v>85.9</v>
      </c>
      <c r="D21" s="133" t="str">
        <f t="shared" si="1"/>
        <v>0%</v>
      </c>
      <c r="E21" s="12">
        <f t="shared" si="2"/>
        <v>85.9</v>
      </c>
    </row>
    <row r="22" spans="1:5" x14ac:dyDescent="0.25">
      <c r="A22" s="9" t="s">
        <v>63</v>
      </c>
      <c r="B22" s="10" t="s">
        <v>57</v>
      </c>
      <c r="C22" s="11">
        <v>63.5</v>
      </c>
      <c r="D22" s="133" t="str">
        <f t="shared" si="1"/>
        <v>8%</v>
      </c>
      <c r="E22" s="12">
        <f t="shared" si="2"/>
        <v>58.42</v>
      </c>
    </row>
    <row r="23" spans="1:5" x14ac:dyDescent="0.25">
      <c r="A23" s="9" t="s">
        <v>64</v>
      </c>
      <c r="B23" s="10" t="s">
        <v>59</v>
      </c>
      <c r="C23" s="11">
        <v>25.4</v>
      </c>
      <c r="D23" s="133" t="str">
        <f t="shared" si="1"/>
        <v>5%</v>
      </c>
      <c r="E23" s="12">
        <f t="shared" si="2"/>
        <v>24.13</v>
      </c>
    </row>
    <row r="24" spans="1:5" x14ac:dyDescent="0.25">
      <c r="A24" s="9" t="s">
        <v>65</v>
      </c>
      <c r="B24" s="10" t="s">
        <v>59</v>
      </c>
      <c r="C24" s="11">
        <v>55</v>
      </c>
      <c r="D24" s="133" t="str">
        <f t="shared" si="1"/>
        <v>5%</v>
      </c>
      <c r="E24" s="12">
        <f t="shared" si="2"/>
        <v>52.25</v>
      </c>
    </row>
  </sheetData>
  <mergeCells count="2">
    <mergeCell ref="A1:C2"/>
    <mergeCell ref="A14:E1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L14"/>
  <sheetViews>
    <sheetView workbookViewId="0">
      <selection activeCell="D3" sqref="D3"/>
    </sheetView>
  </sheetViews>
  <sheetFormatPr baseColWidth="10" defaultRowHeight="15" x14ac:dyDescent="0.25"/>
  <cols>
    <col min="4" max="4" width="12" bestFit="1" customWidth="1"/>
    <col min="8" max="8" width="11.85546875" bestFit="1" customWidth="1"/>
    <col min="10" max="10" width="11.85546875" bestFit="1" customWidth="1"/>
  </cols>
  <sheetData>
    <row r="1" spans="1:12" x14ac:dyDescent="0.25">
      <c r="A1" s="116" t="s">
        <v>225</v>
      </c>
      <c r="B1" s="116" t="s">
        <v>226</v>
      </c>
      <c r="C1" s="116" t="s">
        <v>227</v>
      </c>
      <c r="D1" s="116" t="s">
        <v>53</v>
      </c>
    </row>
    <row r="2" spans="1:12" x14ac:dyDescent="0.25">
      <c r="A2" s="108" t="s">
        <v>120</v>
      </c>
      <c r="B2" s="108" t="s">
        <v>228</v>
      </c>
      <c r="C2" s="108">
        <v>1200</v>
      </c>
      <c r="D2" s="117">
        <f>IF(AND(B2="SI",C2&gt;1000),C2*$B$9,C2*$B$10)</f>
        <v>6000</v>
      </c>
      <c r="F2" s="157" t="s">
        <v>260</v>
      </c>
      <c r="G2" s="157"/>
      <c r="H2" s="157"/>
      <c r="I2" s="157"/>
      <c r="J2" s="157"/>
      <c r="K2" s="157"/>
    </row>
    <row r="3" spans="1:12" x14ac:dyDescent="0.25">
      <c r="A3" s="108" t="s">
        <v>229</v>
      </c>
      <c r="B3" s="108" t="s">
        <v>230</v>
      </c>
      <c r="C3" s="108">
        <v>500</v>
      </c>
      <c r="D3" s="117">
        <f t="shared" ref="D3:D6" si="0">IF(AND(B3="SI",C3&gt;1000),C3*$B$9,C3*$B$10)</f>
        <v>5000</v>
      </c>
      <c r="F3" s="157"/>
      <c r="G3" s="157"/>
      <c r="H3" s="157"/>
      <c r="I3" s="157"/>
      <c r="J3" s="157"/>
      <c r="K3" s="157"/>
    </row>
    <row r="4" spans="1:12" x14ac:dyDescent="0.25">
      <c r="A4" s="108" t="s">
        <v>231</v>
      </c>
      <c r="B4" s="108" t="s">
        <v>228</v>
      </c>
      <c r="C4" s="108">
        <v>700</v>
      </c>
      <c r="D4" s="117">
        <f t="shared" si="0"/>
        <v>7000</v>
      </c>
      <c r="F4" s="157"/>
      <c r="G4" s="157"/>
      <c r="H4" s="157"/>
      <c r="I4" s="157"/>
      <c r="J4" s="157"/>
      <c r="K4" s="157"/>
    </row>
    <row r="5" spans="1:12" x14ac:dyDescent="0.25">
      <c r="A5" s="108" t="s">
        <v>232</v>
      </c>
      <c r="B5" s="108" t="s">
        <v>228</v>
      </c>
      <c r="C5" s="108">
        <v>1000</v>
      </c>
      <c r="D5" s="117">
        <f t="shared" si="0"/>
        <v>10000</v>
      </c>
      <c r="F5" s="157"/>
      <c r="G5" s="157"/>
      <c r="H5" s="157"/>
      <c r="I5" s="157"/>
      <c r="J5" s="157"/>
      <c r="K5" s="157"/>
    </row>
    <row r="6" spans="1:12" x14ac:dyDescent="0.25">
      <c r="A6" s="108" t="s">
        <v>233</v>
      </c>
      <c r="B6" s="108" t="s">
        <v>230</v>
      </c>
      <c r="C6" s="108">
        <v>1300</v>
      </c>
      <c r="D6" s="117">
        <f t="shared" si="0"/>
        <v>13000</v>
      </c>
      <c r="F6" s="157"/>
      <c r="G6" s="157"/>
      <c r="H6" s="157"/>
      <c r="I6" s="157"/>
      <c r="J6" s="157"/>
      <c r="K6" s="157"/>
    </row>
    <row r="7" spans="1:12" x14ac:dyDescent="0.25">
      <c r="A7" s="108"/>
      <c r="B7" s="108"/>
      <c r="C7" s="108"/>
      <c r="D7" s="108"/>
      <c r="J7" s="108"/>
      <c r="K7" s="108"/>
      <c r="L7" s="108"/>
    </row>
    <row r="8" spans="1:12" x14ac:dyDescent="0.25">
      <c r="A8" s="108"/>
      <c r="B8" s="108"/>
      <c r="C8" s="108"/>
      <c r="D8" s="108"/>
      <c r="I8" s="108"/>
    </row>
    <row r="9" spans="1:12" x14ac:dyDescent="0.25">
      <c r="A9" s="118" t="s">
        <v>234</v>
      </c>
      <c r="B9" s="117">
        <v>5</v>
      </c>
      <c r="C9" s="108"/>
      <c r="D9" s="108"/>
      <c r="I9" s="108"/>
    </row>
    <row r="10" spans="1:12" x14ac:dyDescent="0.25">
      <c r="A10" s="118" t="s">
        <v>235</v>
      </c>
      <c r="B10" s="117">
        <v>10</v>
      </c>
      <c r="C10" s="108"/>
      <c r="D10" s="144">
        <f>C2*B9</f>
        <v>6000</v>
      </c>
      <c r="I10" s="108"/>
    </row>
    <row r="11" spans="1:12" x14ac:dyDescent="0.25">
      <c r="D11" s="144">
        <f>C3*B10</f>
        <v>5000</v>
      </c>
    </row>
    <row r="12" spans="1:12" x14ac:dyDescent="0.25">
      <c r="D12" s="144">
        <f>C4*B10</f>
        <v>7000</v>
      </c>
      <c r="H12">
        <v>10</v>
      </c>
      <c r="I12">
        <v>6</v>
      </c>
      <c r="J12" t="b">
        <f>AND(H12=10,I12=5)</f>
        <v>0</v>
      </c>
    </row>
    <row r="13" spans="1:12" x14ac:dyDescent="0.25">
      <c r="D13" s="144"/>
    </row>
    <row r="14" spans="1:12" x14ac:dyDescent="0.25">
      <c r="D14" s="144"/>
    </row>
  </sheetData>
  <mergeCells count="1">
    <mergeCell ref="F2:K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P14"/>
  <sheetViews>
    <sheetView zoomScale="130" zoomScaleNormal="130" workbookViewId="0">
      <selection activeCell="G14" sqref="G14"/>
    </sheetView>
  </sheetViews>
  <sheetFormatPr baseColWidth="10" defaultRowHeight="15" x14ac:dyDescent="0.25"/>
  <sheetData>
    <row r="1" spans="1:16" ht="15.75" x14ac:dyDescent="0.25">
      <c r="A1" s="119" t="s">
        <v>236</v>
      </c>
      <c r="B1" s="108"/>
      <c r="C1" s="108"/>
      <c r="D1" s="108"/>
      <c r="E1" s="108"/>
      <c r="F1" s="108"/>
      <c r="G1" s="108"/>
      <c r="H1" s="108"/>
    </row>
    <row r="2" spans="1:16" x14ac:dyDescent="0.25">
      <c r="A2" s="108"/>
      <c r="B2" s="108"/>
      <c r="C2" s="108"/>
      <c r="D2" s="108"/>
      <c r="E2" s="108"/>
      <c r="F2" s="108"/>
      <c r="G2" s="108"/>
      <c r="H2" s="108"/>
    </row>
    <row r="3" spans="1:16" x14ac:dyDescent="0.25">
      <c r="A3" s="120" t="s">
        <v>205</v>
      </c>
      <c r="B3" s="120" t="s">
        <v>237</v>
      </c>
      <c r="C3" s="120" t="s">
        <v>238</v>
      </c>
      <c r="D3" s="120" t="s">
        <v>239</v>
      </c>
      <c r="E3" s="120" t="s">
        <v>207</v>
      </c>
      <c r="F3" s="120" t="s">
        <v>240</v>
      </c>
      <c r="G3" s="120" t="s">
        <v>241</v>
      </c>
      <c r="H3" s="120" t="s">
        <v>242</v>
      </c>
      <c r="I3" s="134" t="s">
        <v>257</v>
      </c>
    </row>
    <row r="4" spans="1:16" x14ac:dyDescent="0.25">
      <c r="A4" s="121" t="s">
        <v>243</v>
      </c>
      <c r="B4" s="122" t="s">
        <v>244</v>
      </c>
      <c r="C4" s="123">
        <v>8</v>
      </c>
      <c r="D4" s="123" t="s">
        <v>122</v>
      </c>
      <c r="E4" s="124">
        <v>500</v>
      </c>
      <c r="F4" s="145">
        <f>IF(AND(C4&gt;6,D4="A"),E4*12%,E4*8%)</f>
        <v>60</v>
      </c>
      <c r="G4" s="145">
        <f>IF(OR(C4&gt;6,D4="A"),E4*12%,E4*8%)</f>
        <v>60</v>
      </c>
      <c r="H4" s="122"/>
    </row>
    <row r="5" spans="1:16" x14ac:dyDescent="0.25">
      <c r="A5" s="125" t="s">
        <v>245</v>
      </c>
      <c r="B5" s="126" t="s">
        <v>246</v>
      </c>
      <c r="C5" s="127">
        <v>7</v>
      </c>
      <c r="D5" s="127" t="s">
        <v>125</v>
      </c>
      <c r="E5" s="128">
        <v>300</v>
      </c>
      <c r="F5" s="145">
        <f t="shared" ref="F5:F10" si="0">IF(AND(C5&gt;6,D5="A"),E5*12%,E5*8%)</f>
        <v>24</v>
      </c>
      <c r="G5" s="145">
        <f t="shared" ref="G5:G10" si="1">IF(OR(C5&gt;6,D5="A"),E5*12%,E5*8%)</f>
        <v>36</v>
      </c>
      <c r="H5" s="122"/>
      <c r="I5" s="108"/>
    </row>
    <row r="6" spans="1:16" x14ac:dyDescent="0.25">
      <c r="A6" s="125" t="s">
        <v>247</v>
      </c>
      <c r="B6" s="126" t="s">
        <v>248</v>
      </c>
      <c r="C6" s="127">
        <v>2</v>
      </c>
      <c r="D6" s="127" t="s">
        <v>125</v>
      </c>
      <c r="E6" s="128">
        <v>300</v>
      </c>
      <c r="F6" s="145">
        <f t="shared" si="0"/>
        <v>24</v>
      </c>
      <c r="G6" s="145">
        <f t="shared" si="1"/>
        <v>24</v>
      </c>
      <c r="H6" s="122"/>
      <c r="I6" s="108"/>
    </row>
    <row r="7" spans="1:16" x14ac:dyDescent="0.25">
      <c r="A7" s="125" t="s">
        <v>249</v>
      </c>
      <c r="B7" s="126" t="s">
        <v>250</v>
      </c>
      <c r="C7" s="127">
        <v>3</v>
      </c>
      <c r="D7" s="127" t="s">
        <v>122</v>
      </c>
      <c r="E7" s="128">
        <v>500</v>
      </c>
      <c r="F7" s="145">
        <f t="shared" si="0"/>
        <v>40</v>
      </c>
      <c r="G7" s="145">
        <f t="shared" si="1"/>
        <v>60</v>
      </c>
      <c r="H7" s="122"/>
      <c r="I7" s="108"/>
      <c r="K7" s="158" t="s">
        <v>259</v>
      </c>
      <c r="L7" s="158"/>
      <c r="M7" s="158"/>
      <c r="N7" s="158"/>
      <c r="O7" s="158"/>
      <c r="P7" s="158"/>
    </row>
    <row r="8" spans="1:16" x14ac:dyDescent="0.25">
      <c r="A8" s="125" t="s">
        <v>251</v>
      </c>
      <c r="B8" s="126" t="s">
        <v>252</v>
      </c>
      <c r="C8" s="127">
        <v>6</v>
      </c>
      <c r="D8" s="127" t="s">
        <v>122</v>
      </c>
      <c r="E8" s="128">
        <v>500</v>
      </c>
      <c r="F8" s="145">
        <f t="shared" si="0"/>
        <v>40</v>
      </c>
      <c r="G8" s="145">
        <f t="shared" si="1"/>
        <v>60</v>
      </c>
      <c r="H8" s="122"/>
      <c r="I8" s="108"/>
      <c r="K8" s="158"/>
      <c r="L8" s="158"/>
      <c r="M8" s="158"/>
      <c r="N8" s="158"/>
      <c r="O8" s="158"/>
      <c r="P8" s="158"/>
    </row>
    <row r="9" spans="1:16" x14ac:dyDescent="0.25">
      <c r="A9" s="125" t="s">
        <v>253</v>
      </c>
      <c r="B9" s="126" t="s">
        <v>254</v>
      </c>
      <c r="C9" s="127">
        <v>4</v>
      </c>
      <c r="D9" s="127" t="s">
        <v>122</v>
      </c>
      <c r="E9" s="128">
        <v>500</v>
      </c>
      <c r="F9" s="145">
        <f t="shared" si="0"/>
        <v>40</v>
      </c>
      <c r="G9" s="145">
        <f t="shared" si="1"/>
        <v>60</v>
      </c>
      <c r="H9" s="122"/>
      <c r="I9" s="108"/>
      <c r="K9" s="158"/>
      <c r="L9" s="158"/>
      <c r="M9" s="158"/>
      <c r="N9" s="158"/>
      <c r="O9" s="158"/>
      <c r="P9" s="158"/>
    </row>
    <row r="10" spans="1:16" x14ac:dyDescent="0.25">
      <c r="A10" s="129" t="s">
        <v>255</v>
      </c>
      <c r="B10" s="130" t="s">
        <v>256</v>
      </c>
      <c r="C10" s="131">
        <v>6</v>
      </c>
      <c r="D10" s="131" t="s">
        <v>125</v>
      </c>
      <c r="E10" s="132">
        <v>300</v>
      </c>
      <c r="F10" s="145">
        <f t="shared" si="0"/>
        <v>24</v>
      </c>
      <c r="G10" s="145">
        <f t="shared" si="1"/>
        <v>24</v>
      </c>
      <c r="H10" s="122"/>
      <c r="I10" s="108"/>
      <c r="K10" s="158"/>
      <c r="L10" s="158"/>
      <c r="M10" s="158"/>
      <c r="N10" s="158"/>
      <c r="O10" s="158"/>
      <c r="P10" s="158"/>
    </row>
    <row r="13" spans="1:16" x14ac:dyDescent="0.25">
      <c r="F13" s="102">
        <f>E5*8%</f>
        <v>24</v>
      </c>
      <c r="G13" s="146">
        <f>E5*12%</f>
        <v>36</v>
      </c>
    </row>
    <row r="14" spans="1:16" x14ac:dyDescent="0.25">
      <c r="F14" s="102"/>
      <c r="G14" s="102"/>
    </row>
  </sheetData>
  <mergeCells count="1">
    <mergeCell ref="K7:P10"/>
  </mergeCells>
  <pageMargins left="0.7" right="0.7" top="0.75" bottom="0.75" header="0.3" footer="0.3"/>
  <pageSetup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I27"/>
  <sheetViews>
    <sheetView tabSelected="1" topLeftCell="A15" zoomScaleNormal="100" workbookViewId="0">
      <selection activeCell="F22" sqref="F22"/>
    </sheetView>
  </sheetViews>
  <sheetFormatPr baseColWidth="10" defaultRowHeight="15" x14ac:dyDescent="0.25"/>
  <cols>
    <col min="6" max="6" width="23.85546875" customWidth="1"/>
    <col min="7" max="7" width="12.28515625" customWidth="1"/>
  </cols>
  <sheetData>
    <row r="1" spans="1:9" ht="24" customHeight="1" thickBot="1" x14ac:dyDescent="0.3">
      <c r="A1" s="72" t="s">
        <v>111</v>
      </c>
      <c r="B1" s="73" t="s">
        <v>151</v>
      </c>
      <c r="C1" s="73" t="s">
        <v>152</v>
      </c>
      <c r="D1" s="73" t="s">
        <v>153</v>
      </c>
      <c r="E1" s="73" t="s">
        <v>154</v>
      </c>
      <c r="F1" s="73" t="s">
        <v>155</v>
      </c>
      <c r="G1" s="73" t="s">
        <v>156</v>
      </c>
      <c r="H1" s="71"/>
      <c r="I1" s="71"/>
    </row>
    <row r="2" spans="1:9" ht="15.75" thickBot="1" x14ac:dyDescent="0.3">
      <c r="A2" s="74" t="s">
        <v>157</v>
      </c>
      <c r="B2" s="75">
        <v>1</v>
      </c>
      <c r="C2" s="75">
        <v>60</v>
      </c>
      <c r="D2" s="76">
        <f>IF(C2&gt;50,$B$10,$B$11)</f>
        <v>4</v>
      </c>
      <c r="E2" t="str">
        <f>IF(B2=1,"SI","")</f>
        <v>SI</v>
      </c>
      <c r="F2" s="135" t="str">
        <f>IF(E2="","SI","NO")</f>
        <v>NO</v>
      </c>
      <c r="G2" s="76" t="str">
        <f>IF(C2&gt;100,"Viaje a Paris","Otra vez sera")</f>
        <v>Otra vez sera</v>
      </c>
      <c r="H2" s="71"/>
      <c r="I2" s="71"/>
    </row>
    <row r="3" spans="1:9" ht="15.75" thickBot="1" x14ac:dyDescent="0.3">
      <c r="A3" s="74" t="s">
        <v>158</v>
      </c>
      <c r="B3" s="75">
        <v>2</v>
      </c>
      <c r="C3" s="75">
        <v>150</v>
      </c>
      <c r="D3" s="76">
        <f t="shared" ref="D3:D11" si="0">IF(C3&gt;50,$B$10,$B$11)</f>
        <v>4</v>
      </c>
      <c r="E3" s="108" t="str">
        <f t="shared" ref="E3:E11" si="1">IF(B3=1,"SI","")</f>
        <v/>
      </c>
      <c r="F3" s="135" t="str">
        <f t="shared" ref="F3:F11" si="2">IF(E3="","SI","NO")</f>
        <v>SI</v>
      </c>
      <c r="G3" s="76" t="str">
        <f t="shared" ref="G3:G11" si="3">IF(C3&gt;100,"Viaje a Paris","Otra vez sera")</f>
        <v>Viaje a Paris</v>
      </c>
      <c r="H3" s="71"/>
      <c r="I3" s="71"/>
    </row>
    <row r="4" spans="1:9" ht="15.75" thickBot="1" x14ac:dyDescent="0.3">
      <c r="A4" s="74" t="s">
        <v>157</v>
      </c>
      <c r="B4" s="75">
        <v>2</v>
      </c>
      <c r="C4" s="75">
        <v>120</v>
      </c>
      <c r="D4" s="76">
        <f t="shared" si="0"/>
        <v>4</v>
      </c>
      <c r="E4" s="108" t="str">
        <f t="shared" si="1"/>
        <v/>
      </c>
      <c r="F4" s="135" t="str">
        <f t="shared" si="2"/>
        <v>SI</v>
      </c>
      <c r="G4" s="76" t="str">
        <f t="shared" si="3"/>
        <v>Viaje a Paris</v>
      </c>
      <c r="H4" s="71"/>
      <c r="I4" s="71"/>
    </row>
    <row r="5" spans="1:9" ht="15.75" thickBot="1" x14ac:dyDescent="0.3">
      <c r="A5" s="74" t="s">
        <v>159</v>
      </c>
      <c r="B5" s="75">
        <v>3</v>
      </c>
      <c r="C5" s="75">
        <v>30</v>
      </c>
      <c r="D5" s="76">
        <f t="shared" si="0"/>
        <v>2</v>
      </c>
      <c r="E5" s="108" t="str">
        <f t="shared" si="1"/>
        <v/>
      </c>
      <c r="F5" s="135" t="str">
        <f t="shared" si="2"/>
        <v>SI</v>
      </c>
      <c r="G5" s="76" t="str">
        <f t="shared" si="3"/>
        <v>Otra vez sera</v>
      </c>
      <c r="H5" s="71"/>
      <c r="I5" s="71"/>
    </row>
    <row r="6" spans="1:9" ht="15.75" thickBot="1" x14ac:dyDescent="0.3">
      <c r="A6" s="74" t="s">
        <v>160</v>
      </c>
      <c r="B6" s="75">
        <v>1</v>
      </c>
      <c r="C6" s="75">
        <v>90</v>
      </c>
      <c r="D6" s="76">
        <f t="shared" si="0"/>
        <v>4</v>
      </c>
      <c r="E6" s="108" t="str">
        <f t="shared" si="1"/>
        <v>SI</v>
      </c>
      <c r="F6" s="135" t="str">
        <f t="shared" si="2"/>
        <v>NO</v>
      </c>
      <c r="G6" s="76" t="str">
        <f t="shared" si="3"/>
        <v>Otra vez sera</v>
      </c>
      <c r="H6" s="71"/>
      <c r="I6" s="71"/>
    </row>
    <row r="7" spans="1:9" ht="15.75" thickBot="1" x14ac:dyDescent="0.3">
      <c r="A7" s="74" t="s">
        <v>159</v>
      </c>
      <c r="B7" s="75">
        <v>2</v>
      </c>
      <c r="C7" s="75">
        <v>120</v>
      </c>
      <c r="D7" s="76">
        <f t="shared" si="0"/>
        <v>4</v>
      </c>
      <c r="E7" s="108" t="str">
        <f t="shared" si="1"/>
        <v/>
      </c>
      <c r="F7" s="135" t="str">
        <f t="shared" si="2"/>
        <v>SI</v>
      </c>
      <c r="G7" s="76" t="str">
        <f t="shared" si="3"/>
        <v>Viaje a Paris</v>
      </c>
      <c r="H7" s="71"/>
      <c r="I7" s="71"/>
    </row>
    <row r="8" spans="1:9" ht="26.25" thickBot="1" x14ac:dyDescent="0.3">
      <c r="A8" s="74" t="s">
        <v>161</v>
      </c>
      <c r="B8" s="75">
        <v>3</v>
      </c>
      <c r="C8" s="75">
        <v>60</v>
      </c>
      <c r="D8" s="76">
        <f t="shared" si="0"/>
        <v>4</v>
      </c>
      <c r="E8" s="108" t="str">
        <f t="shared" si="1"/>
        <v/>
      </c>
      <c r="F8" s="135" t="str">
        <f t="shared" si="2"/>
        <v>SI</v>
      </c>
      <c r="G8" s="76" t="str">
        <f t="shared" si="3"/>
        <v>Otra vez sera</v>
      </c>
      <c r="H8" s="71"/>
      <c r="I8" s="71"/>
    </row>
    <row r="9" spans="1:9" ht="26.25" thickBot="1" x14ac:dyDescent="0.3">
      <c r="A9" s="77" t="s">
        <v>162</v>
      </c>
      <c r="B9" s="75"/>
      <c r="C9" s="75"/>
      <c r="D9" s="76">
        <f t="shared" si="0"/>
        <v>2</v>
      </c>
      <c r="E9" s="108" t="str">
        <f t="shared" si="1"/>
        <v/>
      </c>
      <c r="F9" s="135" t="str">
        <f t="shared" si="2"/>
        <v>SI</v>
      </c>
      <c r="G9" s="76" t="str">
        <f t="shared" si="3"/>
        <v>Otra vez sera</v>
      </c>
      <c r="H9" s="71"/>
      <c r="I9" s="71"/>
    </row>
    <row r="10" spans="1:9" ht="15.75" thickBot="1" x14ac:dyDescent="0.3">
      <c r="A10" s="74" t="s">
        <v>163</v>
      </c>
      <c r="B10" s="140">
        <v>4</v>
      </c>
      <c r="C10" s="75"/>
      <c r="D10" s="76">
        <f t="shared" si="0"/>
        <v>2</v>
      </c>
      <c r="E10" s="108" t="str">
        <f t="shared" si="1"/>
        <v/>
      </c>
      <c r="F10" s="135" t="str">
        <f t="shared" si="2"/>
        <v>SI</v>
      </c>
      <c r="G10" s="76" t="str">
        <f t="shared" si="3"/>
        <v>Otra vez sera</v>
      </c>
      <c r="H10" s="71"/>
      <c r="I10" s="71"/>
    </row>
    <row r="11" spans="1:9" ht="15.75" thickBot="1" x14ac:dyDescent="0.3">
      <c r="A11" s="74" t="s">
        <v>164</v>
      </c>
      <c r="B11" s="140">
        <v>2</v>
      </c>
      <c r="C11" s="75"/>
      <c r="D11" s="76">
        <f t="shared" si="0"/>
        <v>2</v>
      </c>
      <c r="E11" s="108" t="str">
        <f t="shared" si="1"/>
        <v/>
      </c>
      <c r="F11" s="135" t="str">
        <f t="shared" si="2"/>
        <v>SI</v>
      </c>
      <c r="G11" s="76" t="str">
        <f t="shared" si="3"/>
        <v>Otra vez sera</v>
      </c>
    </row>
    <row r="12" spans="1:9" ht="15.75" thickBot="1" x14ac:dyDescent="0.3"/>
    <row r="13" spans="1:9" ht="15.75" thickBot="1" x14ac:dyDescent="0.3">
      <c r="A13" s="72" t="s">
        <v>111</v>
      </c>
      <c r="B13" s="78" t="s">
        <v>157</v>
      </c>
      <c r="C13" s="78" t="s">
        <v>158</v>
      </c>
      <c r="D13" s="78" t="s">
        <v>157</v>
      </c>
      <c r="E13" s="78" t="s">
        <v>159</v>
      </c>
      <c r="F13" s="78" t="s">
        <v>160</v>
      </c>
      <c r="G13" s="78" t="s">
        <v>159</v>
      </c>
    </row>
    <row r="14" spans="1:9" ht="15.75" thickBot="1" x14ac:dyDescent="0.3">
      <c r="A14" s="79" t="s">
        <v>151</v>
      </c>
      <c r="B14" s="75">
        <v>1</v>
      </c>
      <c r="C14" s="75">
        <v>2</v>
      </c>
      <c r="D14" s="75">
        <v>2</v>
      </c>
      <c r="E14" s="75">
        <v>3</v>
      </c>
      <c r="F14" s="75">
        <v>1</v>
      </c>
      <c r="G14" s="75">
        <v>2</v>
      </c>
    </row>
    <row r="15" spans="1:9" ht="15.75" thickBot="1" x14ac:dyDescent="0.3">
      <c r="A15" s="79" t="s">
        <v>152</v>
      </c>
      <c r="B15" s="75">
        <v>60</v>
      </c>
      <c r="C15" s="75">
        <v>150</v>
      </c>
      <c r="D15" s="75">
        <v>120</v>
      </c>
      <c r="E15" s="141">
        <v>30</v>
      </c>
      <c r="F15" s="75">
        <v>90</v>
      </c>
      <c r="G15" s="75">
        <v>120</v>
      </c>
    </row>
    <row r="16" spans="1:9" ht="15.75" thickBot="1" x14ac:dyDescent="0.3">
      <c r="A16" s="79" t="s">
        <v>165</v>
      </c>
      <c r="B16" s="75">
        <f>IF(B15&lt;80,0,1500)</f>
        <v>0</v>
      </c>
      <c r="C16" s="75">
        <f t="shared" ref="C16:G16" si="4">IF(C15&lt;80,0,1500)</f>
        <v>1500</v>
      </c>
      <c r="D16" s="75">
        <f t="shared" si="4"/>
        <v>1500</v>
      </c>
      <c r="E16" s="75">
        <f t="shared" si="4"/>
        <v>0</v>
      </c>
      <c r="F16" s="75">
        <f t="shared" si="4"/>
        <v>1500</v>
      </c>
      <c r="G16" s="75">
        <f t="shared" si="4"/>
        <v>1500</v>
      </c>
    </row>
    <row r="17" spans="1:7" ht="27.75" thickBot="1" x14ac:dyDescent="0.3">
      <c r="A17" s="79" t="s">
        <v>156</v>
      </c>
      <c r="B17" s="75" t="str">
        <f>IF(B15&gt;=120,"Agenda","Relog")</f>
        <v>Relog</v>
      </c>
      <c r="C17" s="75" t="str">
        <f t="shared" ref="C17:G17" si="5">IF(C15&gt;=120,"Agenda","Relog")</f>
        <v>Agenda</v>
      </c>
      <c r="D17" s="75" t="str">
        <f t="shared" si="5"/>
        <v>Agenda</v>
      </c>
      <c r="E17" s="75" t="str">
        <f t="shared" si="5"/>
        <v>Relog</v>
      </c>
      <c r="F17" s="75" t="str">
        <f t="shared" si="5"/>
        <v>Relog</v>
      </c>
      <c r="G17" s="75" t="str">
        <f t="shared" si="5"/>
        <v>Agenda</v>
      </c>
    </row>
    <row r="18" spans="1:7" ht="27.75" thickBot="1" x14ac:dyDescent="0.3">
      <c r="A18" s="79" t="s">
        <v>166</v>
      </c>
      <c r="B18" s="75">
        <f>IF(B17="Agenda",180,60)</f>
        <v>60</v>
      </c>
      <c r="C18" s="75">
        <f t="shared" ref="C18:G18" si="6">IF(C17="Agenda",180,60)</f>
        <v>180</v>
      </c>
      <c r="D18" s="75">
        <f t="shared" si="6"/>
        <v>180</v>
      </c>
      <c r="E18" s="75">
        <f t="shared" si="6"/>
        <v>60</v>
      </c>
      <c r="F18" s="75">
        <f t="shared" si="6"/>
        <v>60</v>
      </c>
      <c r="G18" s="75">
        <f t="shared" si="6"/>
        <v>180</v>
      </c>
    </row>
    <row r="19" spans="1:7" ht="15.75" thickBot="1" x14ac:dyDescent="0.3"/>
    <row r="20" spans="1:7" ht="27.75" thickBot="1" x14ac:dyDescent="0.3">
      <c r="A20" s="72" t="s">
        <v>167</v>
      </c>
      <c r="B20" s="73" t="s">
        <v>168</v>
      </c>
      <c r="C20" s="73" t="s">
        <v>52</v>
      </c>
      <c r="D20" s="73" t="s">
        <v>54</v>
      </c>
      <c r="E20" s="136" t="s">
        <v>169</v>
      </c>
      <c r="F20" s="137" t="s">
        <v>258</v>
      </c>
    </row>
    <row r="21" spans="1:7" ht="26.25" thickBot="1" x14ac:dyDescent="0.3">
      <c r="A21" s="74" t="s">
        <v>261</v>
      </c>
      <c r="B21" s="76">
        <f>IF(A21="Mercedes 321",15060,7230)</f>
        <v>15060</v>
      </c>
      <c r="C21" s="76" t="str">
        <f>IF(B21=15060,"Aplazado","Al contado")</f>
        <v>Aplazado</v>
      </c>
      <c r="D21" s="142" t="str">
        <f>IF(C21="Al contado",B21*5%,"")</f>
        <v/>
      </c>
      <c r="E21" s="138">
        <f>IFERROR(B21-D21,B21)</f>
        <v>15060</v>
      </c>
      <c r="F21" s="139">
        <f>IF(D21="",B21,B21-D21)</f>
        <v>15060</v>
      </c>
    </row>
    <row r="22" spans="1:7" ht="15.75" thickBot="1" x14ac:dyDescent="0.3">
      <c r="A22" s="74" t="s">
        <v>262</v>
      </c>
      <c r="B22" s="76">
        <f t="shared" ref="B22:B27" si="7">IF(A22="Mercedes 321",15060,7230)</f>
        <v>7230</v>
      </c>
      <c r="C22" s="76" t="str">
        <f t="shared" ref="C22:C27" si="8">IF(B22=15060,"Aplazado","Al contado")</f>
        <v>Al contado</v>
      </c>
      <c r="D22" s="142">
        <f t="shared" ref="D22:D27" si="9">IF(C22="Al contado",B22*5%,"")</f>
        <v>361.5</v>
      </c>
      <c r="E22" s="138">
        <f t="shared" ref="E22:E27" si="10">IFERROR(B22-D22,B22)</f>
        <v>6868.5</v>
      </c>
      <c r="F22" s="139">
        <f t="shared" ref="F22:F27" si="11">IF(D22="",B22,B22-D22)</f>
        <v>6868.5</v>
      </c>
    </row>
    <row r="23" spans="1:7" ht="15.75" thickBot="1" x14ac:dyDescent="0.3">
      <c r="A23" s="74" t="s">
        <v>263</v>
      </c>
      <c r="B23" s="76">
        <f t="shared" si="7"/>
        <v>7230</v>
      </c>
      <c r="C23" s="76" t="str">
        <f t="shared" si="8"/>
        <v>Al contado</v>
      </c>
      <c r="D23" s="142">
        <f t="shared" si="9"/>
        <v>361.5</v>
      </c>
      <c r="E23" s="138">
        <f t="shared" si="10"/>
        <v>6868.5</v>
      </c>
      <c r="F23" s="139">
        <f t="shared" si="11"/>
        <v>6868.5</v>
      </c>
    </row>
    <row r="24" spans="1:7" ht="15.75" thickBot="1" x14ac:dyDescent="0.3">
      <c r="A24" s="74" t="s">
        <v>262</v>
      </c>
      <c r="B24" s="76">
        <f t="shared" si="7"/>
        <v>7230</v>
      </c>
      <c r="C24" s="76" t="str">
        <f t="shared" si="8"/>
        <v>Al contado</v>
      </c>
      <c r="D24" s="142">
        <f t="shared" si="9"/>
        <v>361.5</v>
      </c>
      <c r="E24" s="138">
        <f t="shared" si="10"/>
        <v>6868.5</v>
      </c>
      <c r="F24" s="139">
        <f t="shared" si="11"/>
        <v>6868.5</v>
      </c>
    </row>
    <row r="25" spans="1:7" ht="26.25" thickBot="1" x14ac:dyDescent="0.3">
      <c r="A25" s="74" t="s">
        <v>261</v>
      </c>
      <c r="B25" s="76">
        <f t="shared" si="7"/>
        <v>15060</v>
      </c>
      <c r="C25" s="76" t="str">
        <f t="shared" si="8"/>
        <v>Aplazado</v>
      </c>
      <c r="D25" s="142" t="str">
        <f t="shared" si="9"/>
        <v/>
      </c>
      <c r="E25" s="138">
        <f t="shared" si="10"/>
        <v>15060</v>
      </c>
      <c r="F25" s="139">
        <f t="shared" si="11"/>
        <v>15060</v>
      </c>
    </row>
    <row r="26" spans="1:7" ht="15.75" thickBot="1" x14ac:dyDescent="0.3">
      <c r="A26" s="74" t="s">
        <v>263</v>
      </c>
      <c r="B26" s="76">
        <f t="shared" si="7"/>
        <v>7230</v>
      </c>
      <c r="C26" s="76" t="str">
        <f t="shared" si="8"/>
        <v>Al contado</v>
      </c>
      <c r="D26" s="142">
        <f t="shared" si="9"/>
        <v>361.5</v>
      </c>
      <c r="E26" s="138">
        <f t="shared" si="10"/>
        <v>6868.5</v>
      </c>
      <c r="F26" s="139">
        <f t="shared" si="11"/>
        <v>6868.5</v>
      </c>
    </row>
    <row r="27" spans="1:7" ht="26.25" thickBot="1" x14ac:dyDescent="0.3">
      <c r="A27" s="74" t="s">
        <v>261</v>
      </c>
      <c r="B27" s="76">
        <f t="shared" si="7"/>
        <v>15060</v>
      </c>
      <c r="C27" s="76" t="str">
        <f t="shared" si="8"/>
        <v>Aplazado</v>
      </c>
      <c r="D27" s="142" t="str">
        <f t="shared" si="9"/>
        <v/>
      </c>
      <c r="E27" s="138">
        <f t="shared" si="10"/>
        <v>15060</v>
      </c>
      <c r="F27" s="139">
        <f t="shared" si="11"/>
        <v>15060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K31"/>
  <sheetViews>
    <sheetView workbookViewId="0">
      <selection activeCell="H12" sqref="H12"/>
    </sheetView>
  </sheetViews>
  <sheetFormatPr baseColWidth="10" defaultColWidth="10.28515625" defaultRowHeight="12.75" x14ac:dyDescent="0.2"/>
  <cols>
    <col min="1" max="1" width="15.140625" style="37" customWidth="1"/>
    <col min="2" max="2" width="10.28515625" style="37" customWidth="1"/>
    <col min="3" max="3" width="6.28515625" style="37" customWidth="1"/>
    <col min="4" max="4" width="7" style="37" customWidth="1"/>
    <col min="5" max="5" width="15.140625" style="37" customWidth="1"/>
    <col min="6" max="6" width="17.42578125" style="37" bestFit="1" customWidth="1"/>
    <col min="7" max="7" width="12.42578125" style="37" customWidth="1"/>
    <col min="8" max="8" width="12" style="37" customWidth="1"/>
    <col min="9" max="9" width="10.28515625" style="37" customWidth="1"/>
    <col min="10" max="10" width="12.85546875" style="37" customWidth="1"/>
    <col min="11" max="256" width="10.28515625" style="37"/>
    <col min="257" max="257" width="15.140625" style="37" customWidth="1"/>
    <col min="258" max="258" width="10.28515625" style="37" customWidth="1"/>
    <col min="259" max="259" width="6.28515625" style="37" customWidth="1"/>
    <col min="260" max="260" width="7" style="37" customWidth="1"/>
    <col min="261" max="261" width="15.140625" style="37" customWidth="1"/>
    <col min="262" max="262" width="17.42578125" style="37" bestFit="1" customWidth="1"/>
    <col min="263" max="263" width="12.42578125" style="37" customWidth="1"/>
    <col min="264" max="264" width="12" style="37" customWidth="1"/>
    <col min="265" max="265" width="10.28515625" style="37" customWidth="1"/>
    <col min="266" max="266" width="12.85546875" style="37" customWidth="1"/>
    <col min="267" max="512" width="10.28515625" style="37"/>
    <col min="513" max="513" width="15.140625" style="37" customWidth="1"/>
    <col min="514" max="514" width="10.28515625" style="37" customWidth="1"/>
    <col min="515" max="515" width="6.28515625" style="37" customWidth="1"/>
    <col min="516" max="516" width="7" style="37" customWidth="1"/>
    <col min="517" max="517" width="15.140625" style="37" customWidth="1"/>
    <col min="518" max="518" width="17.42578125" style="37" bestFit="1" customWidth="1"/>
    <col min="519" max="519" width="12.42578125" style="37" customWidth="1"/>
    <col min="520" max="520" width="12" style="37" customWidth="1"/>
    <col min="521" max="521" width="10.28515625" style="37" customWidth="1"/>
    <col min="522" max="522" width="12.85546875" style="37" customWidth="1"/>
    <col min="523" max="768" width="10.28515625" style="37"/>
    <col min="769" max="769" width="15.140625" style="37" customWidth="1"/>
    <col min="770" max="770" width="10.28515625" style="37" customWidth="1"/>
    <col min="771" max="771" width="6.28515625" style="37" customWidth="1"/>
    <col min="772" max="772" width="7" style="37" customWidth="1"/>
    <col min="773" max="773" width="15.140625" style="37" customWidth="1"/>
    <col min="774" max="774" width="17.42578125" style="37" bestFit="1" customWidth="1"/>
    <col min="775" max="775" width="12.42578125" style="37" customWidth="1"/>
    <col min="776" max="776" width="12" style="37" customWidth="1"/>
    <col min="777" max="777" width="10.28515625" style="37" customWidth="1"/>
    <col min="778" max="778" width="12.85546875" style="37" customWidth="1"/>
    <col min="779" max="1024" width="10.28515625" style="37"/>
    <col min="1025" max="1025" width="15.140625" style="37" customWidth="1"/>
    <col min="1026" max="1026" width="10.28515625" style="37" customWidth="1"/>
    <col min="1027" max="1027" width="6.28515625" style="37" customWidth="1"/>
    <col min="1028" max="1028" width="7" style="37" customWidth="1"/>
    <col min="1029" max="1029" width="15.140625" style="37" customWidth="1"/>
    <col min="1030" max="1030" width="17.42578125" style="37" bestFit="1" customWidth="1"/>
    <col min="1031" max="1031" width="12.42578125" style="37" customWidth="1"/>
    <col min="1032" max="1032" width="12" style="37" customWidth="1"/>
    <col min="1033" max="1033" width="10.28515625" style="37" customWidth="1"/>
    <col min="1034" max="1034" width="12.85546875" style="37" customWidth="1"/>
    <col min="1035" max="1280" width="10.28515625" style="37"/>
    <col min="1281" max="1281" width="15.140625" style="37" customWidth="1"/>
    <col min="1282" max="1282" width="10.28515625" style="37" customWidth="1"/>
    <col min="1283" max="1283" width="6.28515625" style="37" customWidth="1"/>
    <col min="1284" max="1284" width="7" style="37" customWidth="1"/>
    <col min="1285" max="1285" width="15.140625" style="37" customWidth="1"/>
    <col min="1286" max="1286" width="17.42578125" style="37" bestFit="1" customWidth="1"/>
    <col min="1287" max="1287" width="12.42578125" style="37" customWidth="1"/>
    <col min="1288" max="1288" width="12" style="37" customWidth="1"/>
    <col min="1289" max="1289" width="10.28515625" style="37" customWidth="1"/>
    <col min="1290" max="1290" width="12.85546875" style="37" customWidth="1"/>
    <col min="1291" max="1536" width="10.28515625" style="37"/>
    <col min="1537" max="1537" width="15.140625" style="37" customWidth="1"/>
    <col min="1538" max="1538" width="10.28515625" style="37" customWidth="1"/>
    <col min="1539" max="1539" width="6.28515625" style="37" customWidth="1"/>
    <col min="1540" max="1540" width="7" style="37" customWidth="1"/>
    <col min="1541" max="1541" width="15.140625" style="37" customWidth="1"/>
    <col min="1542" max="1542" width="17.42578125" style="37" bestFit="1" customWidth="1"/>
    <col min="1543" max="1543" width="12.42578125" style="37" customWidth="1"/>
    <col min="1544" max="1544" width="12" style="37" customWidth="1"/>
    <col min="1545" max="1545" width="10.28515625" style="37" customWidth="1"/>
    <col min="1546" max="1546" width="12.85546875" style="37" customWidth="1"/>
    <col min="1547" max="1792" width="10.28515625" style="37"/>
    <col min="1793" max="1793" width="15.140625" style="37" customWidth="1"/>
    <col min="1794" max="1794" width="10.28515625" style="37" customWidth="1"/>
    <col min="1795" max="1795" width="6.28515625" style="37" customWidth="1"/>
    <col min="1796" max="1796" width="7" style="37" customWidth="1"/>
    <col min="1797" max="1797" width="15.140625" style="37" customWidth="1"/>
    <col min="1798" max="1798" width="17.42578125" style="37" bestFit="1" customWidth="1"/>
    <col min="1799" max="1799" width="12.42578125" style="37" customWidth="1"/>
    <col min="1800" max="1800" width="12" style="37" customWidth="1"/>
    <col min="1801" max="1801" width="10.28515625" style="37" customWidth="1"/>
    <col min="1802" max="1802" width="12.85546875" style="37" customWidth="1"/>
    <col min="1803" max="2048" width="10.28515625" style="37"/>
    <col min="2049" max="2049" width="15.140625" style="37" customWidth="1"/>
    <col min="2050" max="2050" width="10.28515625" style="37" customWidth="1"/>
    <col min="2051" max="2051" width="6.28515625" style="37" customWidth="1"/>
    <col min="2052" max="2052" width="7" style="37" customWidth="1"/>
    <col min="2053" max="2053" width="15.140625" style="37" customWidth="1"/>
    <col min="2054" max="2054" width="17.42578125" style="37" bestFit="1" customWidth="1"/>
    <col min="2055" max="2055" width="12.42578125" style="37" customWidth="1"/>
    <col min="2056" max="2056" width="12" style="37" customWidth="1"/>
    <col min="2057" max="2057" width="10.28515625" style="37" customWidth="1"/>
    <col min="2058" max="2058" width="12.85546875" style="37" customWidth="1"/>
    <col min="2059" max="2304" width="10.28515625" style="37"/>
    <col min="2305" max="2305" width="15.140625" style="37" customWidth="1"/>
    <col min="2306" max="2306" width="10.28515625" style="37" customWidth="1"/>
    <col min="2307" max="2307" width="6.28515625" style="37" customWidth="1"/>
    <col min="2308" max="2308" width="7" style="37" customWidth="1"/>
    <col min="2309" max="2309" width="15.140625" style="37" customWidth="1"/>
    <col min="2310" max="2310" width="17.42578125" style="37" bestFit="1" customWidth="1"/>
    <col min="2311" max="2311" width="12.42578125" style="37" customWidth="1"/>
    <col min="2312" max="2312" width="12" style="37" customWidth="1"/>
    <col min="2313" max="2313" width="10.28515625" style="37" customWidth="1"/>
    <col min="2314" max="2314" width="12.85546875" style="37" customWidth="1"/>
    <col min="2315" max="2560" width="10.28515625" style="37"/>
    <col min="2561" max="2561" width="15.140625" style="37" customWidth="1"/>
    <col min="2562" max="2562" width="10.28515625" style="37" customWidth="1"/>
    <col min="2563" max="2563" width="6.28515625" style="37" customWidth="1"/>
    <col min="2564" max="2564" width="7" style="37" customWidth="1"/>
    <col min="2565" max="2565" width="15.140625" style="37" customWidth="1"/>
    <col min="2566" max="2566" width="17.42578125" style="37" bestFit="1" customWidth="1"/>
    <col min="2567" max="2567" width="12.42578125" style="37" customWidth="1"/>
    <col min="2568" max="2568" width="12" style="37" customWidth="1"/>
    <col min="2569" max="2569" width="10.28515625" style="37" customWidth="1"/>
    <col min="2570" max="2570" width="12.85546875" style="37" customWidth="1"/>
    <col min="2571" max="2816" width="10.28515625" style="37"/>
    <col min="2817" max="2817" width="15.140625" style="37" customWidth="1"/>
    <col min="2818" max="2818" width="10.28515625" style="37" customWidth="1"/>
    <col min="2819" max="2819" width="6.28515625" style="37" customWidth="1"/>
    <col min="2820" max="2820" width="7" style="37" customWidth="1"/>
    <col min="2821" max="2821" width="15.140625" style="37" customWidth="1"/>
    <col min="2822" max="2822" width="17.42578125" style="37" bestFit="1" customWidth="1"/>
    <col min="2823" max="2823" width="12.42578125" style="37" customWidth="1"/>
    <col min="2824" max="2824" width="12" style="37" customWidth="1"/>
    <col min="2825" max="2825" width="10.28515625" style="37" customWidth="1"/>
    <col min="2826" max="2826" width="12.85546875" style="37" customWidth="1"/>
    <col min="2827" max="3072" width="10.28515625" style="37"/>
    <col min="3073" max="3073" width="15.140625" style="37" customWidth="1"/>
    <col min="3074" max="3074" width="10.28515625" style="37" customWidth="1"/>
    <col min="3075" max="3075" width="6.28515625" style="37" customWidth="1"/>
    <col min="3076" max="3076" width="7" style="37" customWidth="1"/>
    <col min="3077" max="3077" width="15.140625" style="37" customWidth="1"/>
    <col min="3078" max="3078" width="17.42578125" style="37" bestFit="1" customWidth="1"/>
    <col min="3079" max="3079" width="12.42578125" style="37" customWidth="1"/>
    <col min="3080" max="3080" width="12" style="37" customWidth="1"/>
    <col min="3081" max="3081" width="10.28515625" style="37" customWidth="1"/>
    <col min="3082" max="3082" width="12.85546875" style="37" customWidth="1"/>
    <col min="3083" max="3328" width="10.28515625" style="37"/>
    <col min="3329" max="3329" width="15.140625" style="37" customWidth="1"/>
    <col min="3330" max="3330" width="10.28515625" style="37" customWidth="1"/>
    <col min="3331" max="3331" width="6.28515625" style="37" customWidth="1"/>
    <col min="3332" max="3332" width="7" style="37" customWidth="1"/>
    <col min="3333" max="3333" width="15.140625" style="37" customWidth="1"/>
    <col min="3334" max="3334" width="17.42578125" style="37" bestFit="1" customWidth="1"/>
    <col min="3335" max="3335" width="12.42578125" style="37" customWidth="1"/>
    <col min="3336" max="3336" width="12" style="37" customWidth="1"/>
    <col min="3337" max="3337" width="10.28515625" style="37" customWidth="1"/>
    <col min="3338" max="3338" width="12.85546875" style="37" customWidth="1"/>
    <col min="3339" max="3584" width="10.28515625" style="37"/>
    <col min="3585" max="3585" width="15.140625" style="37" customWidth="1"/>
    <col min="3586" max="3586" width="10.28515625" style="37" customWidth="1"/>
    <col min="3587" max="3587" width="6.28515625" style="37" customWidth="1"/>
    <col min="3588" max="3588" width="7" style="37" customWidth="1"/>
    <col min="3589" max="3589" width="15.140625" style="37" customWidth="1"/>
    <col min="3590" max="3590" width="17.42578125" style="37" bestFit="1" customWidth="1"/>
    <col min="3591" max="3591" width="12.42578125" style="37" customWidth="1"/>
    <col min="3592" max="3592" width="12" style="37" customWidth="1"/>
    <col min="3593" max="3593" width="10.28515625" style="37" customWidth="1"/>
    <col min="3594" max="3594" width="12.85546875" style="37" customWidth="1"/>
    <col min="3595" max="3840" width="10.28515625" style="37"/>
    <col min="3841" max="3841" width="15.140625" style="37" customWidth="1"/>
    <col min="3842" max="3842" width="10.28515625" style="37" customWidth="1"/>
    <col min="3843" max="3843" width="6.28515625" style="37" customWidth="1"/>
    <col min="3844" max="3844" width="7" style="37" customWidth="1"/>
    <col min="3845" max="3845" width="15.140625" style="37" customWidth="1"/>
    <col min="3846" max="3846" width="17.42578125" style="37" bestFit="1" customWidth="1"/>
    <col min="3847" max="3847" width="12.42578125" style="37" customWidth="1"/>
    <col min="3848" max="3848" width="12" style="37" customWidth="1"/>
    <col min="3849" max="3849" width="10.28515625" style="37" customWidth="1"/>
    <col min="3850" max="3850" width="12.85546875" style="37" customWidth="1"/>
    <col min="3851" max="4096" width="10.28515625" style="37"/>
    <col min="4097" max="4097" width="15.140625" style="37" customWidth="1"/>
    <col min="4098" max="4098" width="10.28515625" style="37" customWidth="1"/>
    <col min="4099" max="4099" width="6.28515625" style="37" customWidth="1"/>
    <col min="4100" max="4100" width="7" style="37" customWidth="1"/>
    <col min="4101" max="4101" width="15.140625" style="37" customWidth="1"/>
    <col min="4102" max="4102" width="17.42578125" style="37" bestFit="1" customWidth="1"/>
    <col min="4103" max="4103" width="12.42578125" style="37" customWidth="1"/>
    <col min="4104" max="4104" width="12" style="37" customWidth="1"/>
    <col min="4105" max="4105" width="10.28515625" style="37" customWidth="1"/>
    <col min="4106" max="4106" width="12.85546875" style="37" customWidth="1"/>
    <col min="4107" max="4352" width="10.28515625" style="37"/>
    <col min="4353" max="4353" width="15.140625" style="37" customWidth="1"/>
    <col min="4354" max="4354" width="10.28515625" style="37" customWidth="1"/>
    <col min="4355" max="4355" width="6.28515625" style="37" customWidth="1"/>
    <col min="4356" max="4356" width="7" style="37" customWidth="1"/>
    <col min="4357" max="4357" width="15.140625" style="37" customWidth="1"/>
    <col min="4358" max="4358" width="17.42578125" style="37" bestFit="1" customWidth="1"/>
    <col min="4359" max="4359" width="12.42578125" style="37" customWidth="1"/>
    <col min="4360" max="4360" width="12" style="37" customWidth="1"/>
    <col min="4361" max="4361" width="10.28515625" style="37" customWidth="1"/>
    <col min="4362" max="4362" width="12.85546875" style="37" customWidth="1"/>
    <col min="4363" max="4608" width="10.28515625" style="37"/>
    <col min="4609" max="4609" width="15.140625" style="37" customWidth="1"/>
    <col min="4610" max="4610" width="10.28515625" style="37" customWidth="1"/>
    <col min="4611" max="4611" width="6.28515625" style="37" customWidth="1"/>
    <col min="4612" max="4612" width="7" style="37" customWidth="1"/>
    <col min="4613" max="4613" width="15.140625" style="37" customWidth="1"/>
    <col min="4614" max="4614" width="17.42578125" style="37" bestFit="1" customWidth="1"/>
    <col min="4615" max="4615" width="12.42578125" style="37" customWidth="1"/>
    <col min="4616" max="4616" width="12" style="37" customWidth="1"/>
    <col min="4617" max="4617" width="10.28515625" style="37" customWidth="1"/>
    <col min="4618" max="4618" width="12.85546875" style="37" customWidth="1"/>
    <col min="4619" max="4864" width="10.28515625" style="37"/>
    <col min="4865" max="4865" width="15.140625" style="37" customWidth="1"/>
    <col min="4866" max="4866" width="10.28515625" style="37" customWidth="1"/>
    <col min="4867" max="4867" width="6.28515625" style="37" customWidth="1"/>
    <col min="4868" max="4868" width="7" style="37" customWidth="1"/>
    <col min="4869" max="4869" width="15.140625" style="37" customWidth="1"/>
    <col min="4870" max="4870" width="17.42578125" style="37" bestFit="1" customWidth="1"/>
    <col min="4871" max="4871" width="12.42578125" style="37" customWidth="1"/>
    <col min="4872" max="4872" width="12" style="37" customWidth="1"/>
    <col min="4873" max="4873" width="10.28515625" style="37" customWidth="1"/>
    <col min="4874" max="4874" width="12.85546875" style="37" customWidth="1"/>
    <col min="4875" max="5120" width="10.28515625" style="37"/>
    <col min="5121" max="5121" width="15.140625" style="37" customWidth="1"/>
    <col min="5122" max="5122" width="10.28515625" style="37" customWidth="1"/>
    <col min="5123" max="5123" width="6.28515625" style="37" customWidth="1"/>
    <col min="5124" max="5124" width="7" style="37" customWidth="1"/>
    <col min="5125" max="5125" width="15.140625" style="37" customWidth="1"/>
    <col min="5126" max="5126" width="17.42578125" style="37" bestFit="1" customWidth="1"/>
    <col min="5127" max="5127" width="12.42578125" style="37" customWidth="1"/>
    <col min="5128" max="5128" width="12" style="37" customWidth="1"/>
    <col min="5129" max="5129" width="10.28515625" style="37" customWidth="1"/>
    <col min="5130" max="5130" width="12.85546875" style="37" customWidth="1"/>
    <col min="5131" max="5376" width="10.28515625" style="37"/>
    <col min="5377" max="5377" width="15.140625" style="37" customWidth="1"/>
    <col min="5378" max="5378" width="10.28515625" style="37" customWidth="1"/>
    <col min="5379" max="5379" width="6.28515625" style="37" customWidth="1"/>
    <col min="5380" max="5380" width="7" style="37" customWidth="1"/>
    <col min="5381" max="5381" width="15.140625" style="37" customWidth="1"/>
    <col min="5382" max="5382" width="17.42578125" style="37" bestFit="1" customWidth="1"/>
    <col min="5383" max="5383" width="12.42578125" style="37" customWidth="1"/>
    <col min="5384" max="5384" width="12" style="37" customWidth="1"/>
    <col min="5385" max="5385" width="10.28515625" style="37" customWidth="1"/>
    <col min="5386" max="5386" width="12.85546875" style="37" customWidth="1"/>
    <col min="5387" max="5632" width="10.28515625" style="37"/>
    <col min="5633" max="5633" width="15.140625" style="37" customWidth="1"/>
    <col min="5634" max="5634" width="10.28515625" style="37" customWidth="1"/>
    <col min="5635" max="5635" width="6.28515625" style="37" customWidth="1"/>
    <col min="5636" max="5636" width="7" style="37" customWidth="1"/>
    <col min="5637" max="5637" width="15.140625" style="37" customWidth="1"/>
    <col min="5638" max="5638" width="17.42578125" style="37" bestFit="1" customWidth="1"/>
    <col min="5639" max="5639" width="12.42578125" style="37" customWidth="1"/>
    <col min="5640" max="5640" width="12" style="37" customWidth="1"/>
    <col min="5641" max="5641" width="10.28515625" style="37" customWidth="1"/>
    <col min="5642" max="5642" width="12.85546875" style="37" customWidth="1"/>
    <col min="5643" max="5888" width="10.28515625" style="37"/>
    <col min="5889" max="5889" width="15.140625" style="37" customWidth="1"/>
    <col min="5890" max="5890" width="10.28515625" style="37" customWidth="1"/>
    <col min="5891" max="5891" width="6.28515625" style="37" customWidth="1"/>
    <col min="5892" max="5892" width="7" style="37" customWidth="1"/>
    <col min="5893" max="5893" width="15.140625" style="37" customWidth="1"/>
    <col min="5894" max="5894" width="17.42578125" style="37" bestFit="1" customWidth="1"/>
    <col min="5895" max="5895" width="12.42578125" style="37" customWidth="1"/>
    <col min="5896" max="5896" width="12" style="37" customWidth="1"/>
    <col min="5897" max="5897" width="10.28515625" style="37" customWidth="1"/>
    <col min="5898" max="5898" width="12.85546875" style="37" customWidth="1"/>
    <col min="5899" max="6144" width="10.28515625" style="37"/>
    <col min="6145" max="6145" width="15.140625" style="37" customWidth="1"/>
    <col min="6146" max="6146" width="10.28515625" style="37" customWidth="1"/>
    <col min="6147" max="6147" width="6.28515625" style="37" customWidth="1"/>
    <col min="6148" max="6148" width="7" style="37" customWidth="1"/>
    <col min="6149" max="6149" width="15.140625" style="37" customWidth="1"/>
    <col min="6150" max="6150" width="17.42578125" style="37" bestFit="1" customWidth="1"/>
    <col min="6151" max="6151" width="12.42578125" style="37" customWidth="1"/>
    <col min="6152" max="6152" width="12" style="37" customWidth="1"/>
    <col min="6153" max="6153" width="10.28515625" style="37" customWidth="1"/>
    <col min="6154" max="6154" width="12.85546875" style="37" customWidth="1"/>
    <col min="6155" max="6400" width="10.28515625" style="37"/>
    <col min="6401" max="6401" width="15.140625" style="37" customWidth="1"/>
    <col min="6402" max="6402" width="10.28515625" style="37" customWidth="1"/>
    <col min="6403" max="6403" width="6.28515625" style="37" customWidth="1"/>
    <col min="6404" max="6404" width="7" style="37" customWidth="1"/>
    <col min="6405" max="6405" width="15.140625" style="37" customWidth="1"/>
    <col min="6406" max="6406" width="17.42578125" style="37" bestFit="1" customWidth="1"/>
    <col min="6407" max="6407" width="12.42578125" style="37" customWidth="1"/>
    <col min="6408" max="6408" width="12" style="37" customWidth="1"/>
    <col min="6409" max="6409" width="10.28515625" style="37" customWidth="1"/>
    <col min="6410" max="6410" width="12.85546875" style="37" customWidth="1"/>
    <col min="6411" max="6656" width="10.28515625" style="37"/>
    <col min="6657" max="6657" width="15.140625" style="37" customWidth="1"/>
    <col min="6658" max="6658" width="10.28515625" style="37" customWidth="1"/>
    <col min="6659" max="6659" width="6.28515625" style="37" customWidth="1"/>
    <col min="6660" max="6660" width="7" style="37" customWidth="1"/>
    <col min="6661" max="6661" width="15.140625" style="37" customWidth="1"/>
    <col min="6662" max="6662" width="17.42578125" style="37" bestFit="1" customWidth="1"/>
    <col min="6663" max="6663" width="12.42578125" style="37" customWidth="1"/>
    <col min="6664" max="6664" width="12" style="37" customWidth="1"/>
    <col min="6665" max="6665" width="10.28515625" style="37" customWidth="1"/>
    <col min="6666" max="6666" width="12.85546875" style="37" customWidth="1"/>
    <col min="6667" max="6912" width="10.28515625" style="37"/>
    <col min="6913" max="6913" width="15.140625" style="37" customWidth="1"/>
    <col min="6914" max="6914" width="10.28515625" style="37" customWidth="1"/>
    <col min="6915" max="6915" width="6.28515625" style="37" customWidth="1"/>
    <col min="6916" max="6916" width="7" style="37" customWidth="1"/>
    <col min="6917" max="6917" width="15.140625" style="37" customWidth="1"/>
    <col min="6918" max="6918" width="17.42578125" style="37" bestFit="1" customWidth="1"/>
    <col min="6919" max="6919" width="12.42578125" style="37" customWidth="1"/>
    <col min="6920" max="6920" width="12" style="37" customWidth="1"/>
    <col min="6921" max="6921" width="10.28515625" style="37" customWidth="1"/>
    <col min="6922" max="6922" width="12.85546875" style="37" customWidth="1"/>
    <col min="6923" max="7168" width="10.28515625" style="37"/>
    <col min="7169" max="7169" width="15.140625" style="37" customWidth="1"/>
    <col min="7170" max="7170" width="10.28515625" style="37" customWidth="1"/>
    <col min="7171" max="7171" width="6.28515625" style="37" customWidth="1"/>
    <col min="7172" max="7172" width="7" style="37" customWidth="1"/>
    <col min="7173" max="7173" width="15.140625" style="37" customWidth="1"/>
    <col min="7174" max="7174" width="17.42578125" style="37" bestFit="1" customWidth="1"/>
    <col min="7175" max="7175" width="12.42578125" style="37" customWidth="1"/>
    <col min="7176" max="7176" width="12" style="37" customWidth="1"/>
    <col min="7177" max="7177" width="10.28515625" style="37" customWidth="1"/>
    <col min="7178" max="7178" width="12.85546875" style="37" customWidth="1"/>
    <col min="7179" max="7424" width="10.28515625" style="37"/>
    <col min="7425" max="7425" width="15.140625" style="37" customWidth="1"/>
    <col min="7426" max="7426" width="10.28515625" style="37" customWidth="1"/>
    <col min="7427" max="7427" width="6.28515625" style="37" customWidth="1"/>
    <col min="7428" max="7428" width="7" style="37" customWidth="1"/>
    <col min="7429" max="7429" width="15.140625" style="37" customWidth="1"/>
    <col min="7430" max="7430" width="17.42578125" style="37" bestFit="1" customWidth="1"/>
    <col min="7431" max="7431" width="12.42578125" style="37" customWidth="1"/>
    <col min="7432" max="7432" width="12" style="37" customWidth="1"/>
    <col min="7433" max="7433" width="10.28515625" style="37" customWidth="1"/>
    <col min="7434" max="7434" width="12.85546875" style="37" customWidth="1"/>
    <col min="7435" max="7680" width="10.28515625" style="37"/>
    <col min="7681" max="7681" width="15.140625" style="37" customWidth="1"/>
    <col min="7682" max="7682" width="10.28515625" style="37" customWidth="1"/>
    <col min="7683" max="7683" width="6.28515625" style="37" customWidth="1"/>
    <col min="7684" max="7684" width="7" style="37" customWidth="1"/>
    <col min="7685" max="7685" width="15.140625" style="37" customWidth="1"/>
    <col min="7686" max="7686" width="17.42578125" style="37" bestFit="1" customWidth="1"/>
    <col min="7687" max="7687" width="12.42578125" style="37" customWidth="1"/>
    <col min="7688" max="7688" width="12" style="37" customWidth="1"/>
    <col min="7689" max="7689" width="10.28515625" style="37" customWidth="1"/>
    <col min="7690" max="7690" width="12.85546875" style="37" customWidth="1"/>
    <col min="7691" max="7936" width="10.28515625" style="37"/>
    <col min="7937" max="7937" width="15.140625" style="37" customWidth="1"/>
    <col min="7938" max="7938" width="10.28515625" style="37" customWidth="1"/>
    <col min="7939" max="7939" width="6.28515625" style="37" customWidth="1"/>
    <col min="7940" max="7940" width="7" style="37" customWidth="1"/>
    <col min="7941" max="7941" width="15.140625" style="37" customWidth="1"/>
    <col min="7942" max="7942" width="17.42578125" style="37" bestFit="1" customWidth="1"/>
    <col min="7943" max="7943" width="12.42578125" style="37" customWidth="1"/>
    <col min="7944" max="7944" width="12" style="37" customWidth="1"/>
    <col min="7945" max="7945" width="10.28515625" style="37" customWidth="1"/>
    <col min="7946" max="7946" width="12.85546875" style="37" customWidth="1"/>
    <col min="7947" max="8192" width="10.28515625" style="37"/>
    <col min="8193" max="8193" width="15.140625" style="37" customWidth="1"/>
    <col min="8194" max="8194" width="10.28515625" style="37" customWidth="1"/>
    <col min="8195" max="8195" width="6.28515625" style="37" customWidth="1"/>
    <col min="8196" max="8196" width="7" style="37" customWidth="1"/>
    <col min="8197" max="8197" width="15.140625" style="37" customWidth="1"/>
    <col min="8198" max="8198" width="17.42578125" style="37" bestFit="1" customWidth="1"/>
    <col min="8199" max="8199" width="12.42578125" style="37" customWidth="1"/>
    <col min="8200" max="8200" width="12" style="37" customWidth="1"/>
    <col min="8201" max="8201" width="10.28515625" style="37" customWidth="1"/>
    <col min="8202" max="8202" width="12.85546875" style="37" customWidth="1"/>
    <col min="8203" max="8448" width="10.28515625" style="37"/>
    <col min="8449" max="8449" width="15.140625" style="37" customWidth="1"/>
    <col min="8450" max="8450" width="10.28515625" style="37" customWidth="1"/>
    <col min="8451" max="8451" width="6.28515625" style="37" customWidth="1"/>
    <col min="8452" max="8452" width="7" style="37" customWidth="1"/>
    <col min="8453" max="8453" width="15.140625" style="37" customWidth="1"/>
    <col min="8454" max="8454" width="17.42578125" style="37" bestFit="1" customWidth="1"/>
    <col min="8455" max="8455" width="12.42578125" style="37" customWidth="1"/>
    <col min="8456" max="8456" width="12" style="37" customWidth="1"/>
    <col min="8457" max="8457" width="10.28515625" style="37" customWidth="1"/>
    <col min="8458" max="8458" width="12.85546875" style="37" customWidth="1"/>
    <col min="8459" max="8704" width="10.28515625" style="37"/>
    <col min="8705" max="8705" width="15.140625" style="37" customWidth="1"/>
    <col min="8706" max="8706" width="10.28515625" style="37" customWidth="1"/>
    <col min="8707" max="8707" width="6.28515625" style="37" customWidth="1"/>
    <col min="8708" max="8708" width="7" style="37" customWidth="1"/>
    <col min="8709" max="8709" width="15.140625" style="37" customWidth="1"/>
    <col min="8710" max="8710" width="17.42578125" style="37" bestFit="1" customWidth="1"/>
    <col min="8711" max="8711" width="12.42578125" style="37" customWidth="1"/>
    <col min="8712" max="8712" width="12" style="37" customWidth="1"/>
    <col min="8713" max="8713" width="10.28515625" style="37" customWidth="1"/>
    <col min="8714" max="8714" width="12.85546875" style="37" customWidth="1"/>
    <col min="8715" max="8960" width="10.28515625" style="37"/>
    <col min="8961" max="8961" width="15.140625" style="37" customWidth="1"/>
    <col min="8962" max="8962" width="10.28515625" style="37" customWidth="1"/>
    <col min="8963" max="8963" width="6.28515625" style="37" customWidth="1"/>
    <col min="8964" max="8964" width="7" style="37" customWidth="1"/>
    <col min="8965" max="8965" width="15.140625" style="37" customWidth="1"/>
    <col min="8966" max="8966" width="17.42578125" style="37" bestFit="1" customWidth="1"/>
    <col min="8967" max="8967" width="12.42578125" style="37" customWidth="1"/>
    <col min="8968" max="8968" width="12" style="37" customWidth="1"/>
    <col min="8969" max="8969" width="10.28515625" style="37" customWidth="1"/>
    <col min="8970" max="8970" width="12.85546875" style="37" customWidth="1"/>
    <col min="8971" max="9216" width="10.28515625" style="37"/>
    <col min="9217" max="9217" width="15.140625" style="37" customWidth="1"/>
    <col min="9218" max="9218" width="10.28515625" style="37" customWidth="1"/>
    <col min="9219" max="9219" width="6.28515625" style="37" customWidth="1"/>
    <col min="9220" max="9220" width="7" style="37" customWidth="1"/>
    <col min="9221" max="9221" width="15.140625" style="37" customWidth="1"/>
    <col min="9222" max="9222" width="17.42578125" style="37" bestFit="1" customWidth="1"/>
    <col min="9223" max="9223" width="12.42578125" style="37" customWidth="1"/>
    <col min="9224" max="9224" width="12" style="37" customWidth="1"/>
    <col min="9225" max="9225" width="10.28515625" style="37" customWidth="1"/>
    <col min="9226" max="9226" width="12.85546875" style="37" customWidth="1"/>
    <col min="9227" max="9472" width="10.28515625" style="37"/>
    <col min="9473" max="9473" width="15.140625" style="37" customWidth="1"/>
    <col min="9474" max="9474" width="10.28515625" style="37" customWidth="1"/>
    <col min="9475" max="9475" width="6.28515625" style="37" customWidth="1"/>
    <col min="9476" max="9476" width="7" style="37" customWidth="1"/>
    <col min="9477" max="9477" width="15.140625" style="37" customWidth="1"/>
    <col min="9478" max="9478" width="17.42578125" style="37" bestFit="1" customWidth="1"/>
    <col min="9479" max="9479" width="12.42578125" style="37" customWidth="1"/>
    <col min="9480" max="9480" width="12" style="37" customWidth="1"/>
    <col min="9481" max="9481" width="10.28515625" style="37" customWidth="1"/>
    <col min="9482" max="9482" width="12.85546875" style="37" customWidth="1"/>
    <col min="9483" max="9728" width="10.28515625" style="37"/>
    <col min="9729" max="9729" width="15.140625" style="37" customWidth="1"/>
    <col min="9730" max="9730" width="10.28515625" style="37" customWidth="1"/>
    <col min="9731" max="9731" width="6.28515625" style="37" customWidth="1"/>
    <col min="9732" max="9732" width="7" style="37" customWidth="1"/>
    <col min="9733" max="9733" width="15.140625" style="37" customWidth="1"/>
    <col min="9734" max="9734" width="17.42578125" style="37" bestFit="1" customWidth="1"/>
    <col min="9735" max="9735" width="12.42578125" style="37" customWidth="1"/>
    <col min="9736" max="9736" width="12" style="37" customWidth="1"/>
    <col min="9737" max="9737" width="10.28515625" style="37" customWidth="1"/>
    <col min="9738" max="9738" width="12.85546875" style="37" customWidth="1"/>
    <col min="9739" max="9984" width="10.28515625" style="37"/>
    <col min="9985" max="9985" width="15.140625" style="37" customWidth="1"/>
    <col min="9986" max="9986" width="10.28515625" style="37" customWidth="1"/>
    <col min="9987" max="9987" width="6.28515625" style="37" customWidth="1"/>
    <col min="9988" max="9988" width="7" style="37" customWidth="1"/>
    <col min="9989" max="9989" width="15.140625" style="37" customWidth="1"/>
    <col min="9990" max="9990" width="17.42578125" style="37" bestFit="1" customWidth="1"/>
    <col min="9991" max="9991" width="12.42578125" style="37" customWidth="1"/>
    <col min="9992" max="9992" width="12" style="37" customWidth="1"/>
    <col min="9993" max="9993" width="10.28515625" style="37" customWidth="1"/>
    <col min="9994" max="9994" width="12.85546875" style="37" customWidth="1"/>
    <col min="9995" max="10240" width="10.28515625" style="37"/>
    <col min="10241" max="10241" width="15.140625" style="37" customWidth="1"/>
    <col min="10242" max="10242" width="10.28515625" style="37" customWidth="1"/>
    <col min="10243" max="10243" width="6.28515625" style="37" customWidth="1"/>
    <col min="10244" max="10244" width="7" style="37" customWidth="1"/>
    <col min="10245" max="10245" width="15.140625" style="37" customWidth="1"/>
    <col min="10246" max="10246" width="17.42578125" style="37" bestFit="1" customWidth="1"/>
    <col min="10247" max="10247" width="12.42578125" style="37" customWidth="1"/>
    <col min="10248" max="10248" width="12" style="37" customWidth="1"/>
    <col min="10249" max="10249" width="10.28515625" style="37" customWidth="1"/>
    <col min="10250" max="10250" width="12.85546875" style="37" customWidth="1"/>
    <col min="10251" max="10496" width="10.28515625" style="37"/>
    <col min="10497" max="10497" width="15.140625" style="37" customWidth="1"/>
    <col min="10498" max="10498" width="10.28515625" style="37" customWidth="1"/>
    <col min="10499" max="10499" width="6.28515625" style="37" customWidth="1"/>
    <col min="10500" max="10500" width="7" style="37" customWidth="1"/>
    <col min="10501" max="10501" width="15.140625" style="37" customWidth="1"/>
    <col min="10502" max="10502" width="17.42578125" style="37" bestFit="1" customWidth="1"/>
    <col min="10503" max="10503" width="12.42578125" style="37" customWidth="1"/>
    <col min="10504" max="10504" width="12" style="37" customWidth="1"/>
    <col min="10505" max="10505" width="10.28515625" style="37" customWidth="1"/>
    <col min="10506" max="10506" width="12.85546875" style="37" customWidth="1"/>
    <col min="10507" max="10752" width="10.28515625" style="37"/>
    <col min="10753" max="10753" width="15.140625" style="37" customWidth="1"/>
    <col min="10754" max="10754" width="10.28515625" style="37" customWidth="1"/>
    <col min="10755" max="10755" width="6.28515625" style="37" customWidth="1"/>
    <col min="10756" max="10756" width="7" style="37" customWidth="1"/>
    <col min="10757" max="10757" width="15.140625" style="37" customWidth="1"/>
    <col min="10758" max="10758" width="17.42578125" style="37" bestFit="1" customWidth="1"/>
    <col min="10759" max="10759" width="12.42578125" style="37" customWidth="1"/>
    <col min="10760" max="10760" width="12" style="37" customWidth="1"/>
    <col min="10761" max="10761" width="10.28515625" style="37" customWidth="1"/>
    <col min="10762" max="10762" width="12.85546875" style="37" customWidth="1"/>
    <col min="10763" max="11008" width="10.28515625" style="37"/>
    <col min="11009" max="11009" width="15.140625" style="37" customWidth="1"/>
    <col min="11010" max="11010" width="10.28515625" style="37" customWidth="1"/>
    <col min="11011" max="11011" width="6.28515625" style="37" customWidth="1"/>
    <col min="11012" max="11012" width="7" style="37" customWidth="1"/>
    <col min="11013" max="11013" width="15.140625" style="37" customWidth="1"/>
    <col min="11014" max="11014" width="17.42578125" style="37" bestFit="1" customWidth="1"/>
    <col min="11015" max="11015" width="12.42578125" style="37" customWidth="1"/>
    <col min="11016" max="11016" width="12" style="37" customWidth="1"/>
    <col min="11017" max="11017" width="10.28515625" style="37" customWidth="1"/>
    <col min="11018" max="11018" width="12.85546875" style="37" customWidth="1"/>
    <col min="11019" max="11264" width="10.28515625" style="37"/>
    <col min="11265" max="11265" width="15.140625" style="37" customWidth="1"/>
    <col min="11266" max="11266" width="10.28515625" style="37" customWidth="1"/>
    <col min="11267" max="11267" width="6.28515625" style="37" customWidth="1"/>
    <col min="11268" max="11268" width="7" style="37" customWidth="1"/>
    <col min="11269" max="11269" width="15.140625" style="37" customWidth="1"/>
    <col min="11270" max="11270" width="17.42578125" style="37" bestFit="1" customWidth="1"/>
    <col min="11271" max="11271" width="12.42578125" style="37" customWidth="1"/>
    <col min="11272" max="11272" width="12" style="37" customWidth="1"/>
    <col min="11273" max="11273" width="10.28515625" style="37" customWidth="1"/>
    <col min="11274" max="11274" width="12.85546875" style="37" customWidth="1"/>
    <col min="11275" max="11520" width="10.28515625" style="37"/>
    <col min="11521" max="11521" width="15.140625" style="37" customWidth="1"/>
    <col min="11522" max="11522" width="10.28515625" style="37" customWidth="1"/>
    <col min="11523" max="11523" width="6.28515625" style="37" customWidth="1"/>
    <col min="11524" max="11524" width="7" style="37" customWidth="1"/>
    <col min="11525" max="11525" width="15.140625" style="37" customWidth="1"/>
    <col min="11526" max="11526" width="17.42578125" style="37" bestFit="1" customWidth="1"/>
    <col min="11527" max="11527" width="12.42578125" style="37" customWidth="1"/>
    <col min="11528" max="11528" width="12" style="37" customWidth="1"/>
    <col min="11529" max="11529" width="10.28515625" style="37" customWidth="1"/>
    <col min="11530" max="11530" width="12.85546875" style="37" customWidth="1"/>
    <col min="11531" max="11776" width="10.28515625" style="37"/>
    <col min="11777" max="11777" width="15.140625" style="37" customWidth="1"/>
    <col min="11778" max="11778" width="10.28515625" style="37" customWidth="1"/>
    <col min="11779" max="11779" width="6.28515625" style="37" customWidth="1"/>
    <col min="11780" max="11780" width="7" style="37" customWidth="1"/>
    <col min="11781" max="11781" width="15.140625" style="37" customWidth="1"/>
    <col min="11782" max="11782" width="17.42578125" style="37" bestFit="1" customWidth="1"/>
    <col min="11783" max="11783" width="12.42578125" style="37" customWidth="1"/>
    <col min="11784" max="11784" width="12" style="37" customWidth="1"/>
    <col min="11785" max="11785" width="10.28515625" style="37" customWidth="1"/>
    <col min="11786" max="11786" width="12.85546875" style="37" customWidth="1"/>
    <col min="11787" max="12032" width="10.28515625" style="37"/>
    <col min="12033" max="12033" width="15.140625" style="37" customWidth="1"/>
    <col min="12034" max="12034" width="10.28515625" style="37" customWidth="1"/>
    <col min="12035" max="12035" width="6.28515625" style="37" customWidth="1"/>
    <col min="12036" max="12036" width="7" style="37" customWidth="1"/>
    <col min="12037" max="12037" width="15.140625" style="37" customWidth="1"/>
    <col min="12038" max="12038" width="17.42578125" style="37" bestFit="1" customWidth="1"/>
    <col min="12039" max="12039" width="12.42578125" style="37" customWidth="1"/>
    <col min="12040" max="12040" width="12" style="37" customWidth="1"/>
    <col min="12041" max="12041" width="10.28515625" style="37" customWidth="1"/>
    <col min="12042" max="12042" width="12.85546875" style="37" customWidth="1"/>
    <col min="12043" max="12288" width="10.28515625" style="37"/>
    <col min="12289" max="12289" width="15.140625" style="37" customWidth="1"/>
    <col min="12290" max="12290" width="10.28515625" style="37" customWidth="1"/>
    <col min="12291" max="12291" width="6.28515625" style="37" customWidth="1"/>
    <col min="12292" max="12292" width="7" style="37" customWidth="1"/>
    <col min="12293" max="12293" width="15.140625" style="37" customWidth="1"/>
    <col min="12294" max="12294" width="17.42578125" style="37" bestFit="1" customWidth="1"/>
    <col min="12295" max="12295" width="12.42578125" style="37" customWidth="1"/>
    <col min="12296" max="12296" width="12" style="37" customWidth="1"/>
    <col min="12297" max="12297" width="10.28515625" style="37" customWidth="1"/>
    <col min="12298" max="12298" width="12.85546875" style="37" customWidth="1"/>
    <col min="12299" max="12544" width="10.28515625" style="37"/>
    <col min="12545" max="12545" width="15.140625" style="37" customWidth="1"/>
    <col min="12546" max="12546" width="10.28515625" style="37" customWidth="1"/>
    <col min="12547" max="12547" width="6.28515625" style="37" customWidth="1"/>
    <col min="12548" max="12548" width="7" style="37" customWidth="1"/>
    <col min="12549" max="12549" width="15.140625" style="37" customWidth="1"/>
    <col min="12550" max="12550" width="17.42578125" style="37" bestFit="1" customWidth="1"/>
    <col min="12551" max="12551" width="12.42578125" style="37" customWidth="1"/>
    <col min="12552" max="12552" width="12" style="37" customWidth="1"/>
    <col min="12553" max="12553" width="10.28515625" style="37" customWidth="1"/>
    <col min="12554" max="12554" width="12.85546875" style="37" customWidth="1"/>
    <col min="12555" max="12800" width="10.28515625" style="37"/>
    <col min="12801" max="12801" width="15.140625" style="37" customWidth="1"/>
    <col min="12802" max="12802" width="10.28515625" style="37" customWidth="1"/>
    <col min="12803" max="12803" width="6.28515625" style="37" customWidth="1"/>
    <col min="12804" max="12804" width="7" style="37" customWidth="1"/>
    <col min="12805" max="12805" width="15.140625" style="37" customWidth="1"/>
    <col min="12806" max="12806" width="17.42578125" style="37" bestFit="1" customWidth="1"/>
    <col min="12807" max="12807" width="12.42578125" style="37" customWidth="1"/>
    <col min="12808" max="12808" width="12" style="37" customWidth="1"/>
    <col min="12809" max="12809" width="10.28515625" style="37" customWidth="1"/>
    <col min="12810" max="12810" width="12.85546875" style="37" customWidth="1"/>
    <col min="12811" max="13056" width="10.28515625" style="37"/>
    <col min="13057" max="13057" width="15.140625" style="37" customWidth="1"/>
    <col min="13058" max="13058" width="10.28515625" style="37" customWidth="1"/>
    <col min="13059" max="13059" width="6.28515625" style="37" customWidth="1"/>
    <col min="13060" max="13060" width="7" style="37" customWidth="1"/>
    <col min="13061" max="13061" width="15.140625" style="37" customWidth="1"/>
    <col min="13062" max="13062" width="17.42578125" style="37" bestFit="1" customWidth="1"/>
    <col min="13063" max="13063" width="12.42578125" style="37" customWidth="1"/>
    <col min="13064" max="13064" width="12" style="37" customWidth="1"/>
    <col min="13065" max="13065" width="10.28515625" style="37" customWidth="1"/>
    <col min="13066" max="13066" width="12.85546875" style="37" customWidth="1"/>
    <col min="13067" max="13312" width="10.28515625" style="37"/>
    <col min="13313" max="13313" width="15.140625" style="37" customWidth="1"/>
    <col min="13314" max="13314" width="10.28515625" style="37" customWidth="1"/>
    <col min="13315" max="13315" width="6.28515625" style="37" customWidth="1"/>
    <col min="13316" max="13316" width="7" style="37" customWidth="1"/>
    <col min="13317" max="13317" width="15.140625" style="37" customWidth="1"/>
    <col min="13318" max="13318" width="17.42578125" style="37" bestFit="1" customWidth="1"/>
    <col min="13319" max="13319" width="12.42578125" style="37" customWidth="1"/>
    <col min="13320" max="13320" width="12" style="37" customWidth="1"/>
    <col min="13321" max="13321" width="10.28515625" style="37" customWidth="1"/>
    <col min="13322" max="13322" width="12.85546875" style="37" customWidth="1"/>
    <col min="13323" max="13568" width="10.28515625" style="37"/>
    <col min="13569" max="13569" width="15.140625" style="37" customWidth="1"/>
    <col min="13570" max="13570" width="10.28515625" style="37" customWidth="1"/>
    <col min="13571" max="13571" width="6.28515625" style="37" customWidth="1"/>
    <col min="13572" max="13572" width="7" style="37" customWidth="1"/>
    <col min="13573" max="13573" width="15.140625" style="37" customWidth="1"/>
    <col min="13574" max="13574" width="17.42578125" style="37" bestFit="1" customWidth="1"/>
    <col min="13575" max="13575" width="12.42578125" style="37" customWidth="1"/>
    <col min="13576" max="13576" width="12" style="37" customWidth="1"/>
    <col min="13577" max="13577" width="10.28515625" style="37" customWidth="1"/>
    <col min="13578" max="13578" width="12.85546875" style="37" customWidth="1"/>
    <col min="13579" max="13824" width="10.28515625" style="37"/>
    <col min="13825" max="13825" width="15.140625" style="37" customWidth="1"/>
    <col min="13826" max="13826" width="10.28515625" style="37" customWidth="1"/>
    <col min="13827" max="13827" width="6.28515625" style="37" customWidth="1"/>
    <col min="13828" max="13828" width="7" style="37" customWidth="1"/>
    <col min="13829" max="13829" width="15.140625" style="37" customWidth="1"/>
    <col min="13830" max="13830" width="17.42578125" style="37" bestFit="1" customWidth="1"/>
    <col min="13831" max="13831" width="12.42578125" style="37" customWidth="1"/>
    <col min="13832" max="13832" width="12" style="37" customWidth="1"/>
    <col min="13833" max="13833" width="10.28515625" style="37" customWidth="1"/>
    <col min="13834" max="13834" width="12.85546875" style="37" customWidth="1"/>
    <col min="13835" max="14080" width="10.28515625" style="37"/>
    <col min="14081" max="14081" width="15.140625" style="37" customWidth="1"/>
    <col min="14082" max="14082" width="10.28515625" style="37" customWidth="1"/>
    <col min="14083" max="14083" width="6.28515625" style="37" customWidth="1"/>
    <col min="14084" max="14084" width="7" style="37" customWidth="1"/>
    <col min="14085" max="14085" width="15.140625" style="37" customWidth="1"/>
    <col min="14086" max="14086" width="17.42578125" style="37" bestFit="1" customWidth="1"/>
    <col min="14087" max="14087" width="12.42578125" style="37" customWidth="1"/>
    <col min="14088" max="14088" width="12" style="37" customWidth="1"/>
    <col min="14089" max="14089" width="10.28515625" style="37" customWidth="1"/>
    <col min="14090" max="14090" width="12.85546875" style="37" customWidth="1"/>
    <col min="14091" max="14336" width="10.28515625" style="37"/>
    <col min="14337" max="14337" width="15.140625" style="37" customWidth="1"/>
    <col min="14338" max="14338" width="10.28515625" style="37" customWidth="1"/>
    <col min="14339" max="14339" width="6.28515625" style="37" customWidth="1"/>
    <col min="14340" max="14340" width="7" style="37" customWidth="1"/>
    <col min="14341" max="14341" width="15.140625" style="37" customWidth="1"/>
    <col min="14342" max="14342" width="17.42578125" style="37" bestFit="1" customWidth="1"/>
    <col min="14343" max="14343" width="12.42578125" style="37" customWidth="1"/>
    <col min="14344" max="14344" width="12" style="37" customWidth="1"/>
    <col min="14345" max="14345" width="10.28515625" style="37" customWidth="1"/>
    <col min="14346" max="14346" width="12.85546875" style="37" customWidth="1"/>
    <col min="14347" max="14592" width="10.28515625" style="37"/>
    <col min="14593" max="14593" width="15.140625" style="37" customWidth="1"/>
    <col min="14594" max="14594" width="10.28515625" style="37" customWidth="1"/>
    <col min="14595" max="14595" width="6.28515625" style="37" customWidth="1"/>
    <col min="14596" max="14596" width="7" style="37" customWidth="1"/>
    <col min="14597" max="14597" width="15.140625" style="37" customWidth="1"/>
    <col min="14598" max="14598" width="17.42578125" style="37" bestFit="1" customWidth="1"/>
    <col min="14599" max="14599" width="12.42578125" style="37" customWidth="1"/>
    <col min="14600" max="14600" width="12" style="37" customWidth="1"/>
    <col min="14601" max="14601" width="10.28515625" style="37" customWidth="1"/>
    <col min="14602" max="14602" width="12.85546875" style="37" customWidth="1"/>
    <col min="14603" max="14848" width="10.28515625" style="37"/>
    <col min="14849" max="14849" width="15.140625" style="37" customWidth="1"/>
    <col min="14850" max="14850" width="10.28515625" style="37" customWidth="1"/>
    <col min="14851" max="14851" width="6.28515625" style="37" customWidth="1"/>
    <col min="14852" max="14852" width="7" style="37" customWidth="1"/>
    <col min="14853" max="14853" width="15.140625" style="37" customWidth="1"/>
    <col min="14854" max="14854" width="17.42578125" style="37" bestFit="1" customWidth="1"/>
    <col min="14855" max="14855" width="12.42578125" style="37" customWidth="1"/>
    <col min="14856" max="14856" width="12" style="37" customWidth="1"/>
    <col min="14857" max="14857" width="10.28515625" style="37" customWidth="1"/>
    <col min="14858" max="14858" width="12.85546875" style="37" customWidth="1"/>
    <col min="14859" max="15104" width="10.28515625" style="37"/>
    <col min="15105" max="15105" width="15.140625" style="37" customWidth="1"/>
    <col min="15106" max="15106" width="10.28515625" style="37" customWidth="1"/>
    <col min="15107" max="15107" width="6.28515625" style="37" customWidth="1"/>
    <col min="15108" max="15108" width="7" style="37" customWidth="1"/>
    <col min="15109" max="15109" width="15.140625" style="37" customWidth="1"/>
    <col min="15110" max="15110" width="17.42578125" style="37" bestFit="1" customWidth="1"/>
    <col min="15111" max="15111" width="12.42578125" style="37" customWidth="1"/>
    <col min="15112" max="15112" width="12" style="37" customWidth="1"/>
    <col min="15113" max="15113" width="10.28515625" style="37" customWidth="1"/>
    <col min="15114" max="15114" width="12.85546875" style="37" customWidth="1"/>
    <col min="15115" max="15360" width="10.28515625" style="37"/>
    <col min="15361" max="15361" width="15.140625" style="37" customWidth="1"/>
    <col min="15362" max="15362" width="10.28515625" style="37" customWidth="1"/>
    <col min="15363" max="15363" width="6.28515625" style="37" customWidth="1"/>
    <col min="15364" max="15364" width="7" style="37" customWidth="1"/>
    <col min="15365" max="15365" width="15.140625" style="37" customWidth="1"/>
    <col min="15366" max="15366" width="17.42578125" style="37" bestFit="1" customWidth="1"/>
    <col min="15367" max="15367" width="12.42578125" style="37" customWidth="1"/>
    <col min="15368" max="15368" width="12" style="37" customWidth="1"/>
    <col min="15369" max="15369" width="10.28515625" style="37" customWidth="1"/>
    <col min="15370" max="15370" width="12.85546875" style="37" customWidth="1"/>
    <col min="15371" max="15616" width="10.28515625" style="37"/>
    <col min="15617" max="15617" width="15.140625" style="37" customWidth="1"/>
    <col min="15618" max="15618" width="10.28515625" style="37" customWidth="1"/>
    <col min="15619" max="15619" width="6.28515625" style="37" customWidth="1"/>
    <col min="15620" max="15620" width="7" style="37" customWidth="1"/>
    <col min="15621" max="15621" width="15.140625" style="37" customWidth="1"/>
    <col min="15622" max="15622" width="17.42578125" style="37" bestFit="1" customWidth="1"/>
    <col min="15623" max="15623" width="12.42578125" style="37" customWidth="1"/>
    <col min="15624" max="15624" width="12" style="37" customWidth="1"/>
    <col min="15625" max="15625" width="10.28515625" style="37" customWidth="1"/>
    <col min="15626" max="15626" width="12.85546875" style="37" customWidth="1"/>
    <col min="15627" max="15872" width="10.28515625" style="37"/>
    <col min="15873" max="15873" width="15.140625" style="37" customWidth="1"/>
    <col min="15874" max="15874" width="10.28515625" style="37" customWidth="1"/>
    <col min="15875" max="15875" width="6.28515625" style="37" customWidth="1"/>
    <col min="15876" max="15876" width="7" style="37" customWidth="1"/>
    <col min="15877" max="15877" width="15.140625" style="37" customWidth="1"/>
    <col min="15878" max="15878" width="17.42578125" style="37" bestFit="1" customWidth="1"/>
    <col min="15879" max="15879" width="12.42578125" style="37" customWidth="1"/>
    <col min="15880" max="15880" width="12" style="37" customWidth="1"/>
    <col min="15881" max="15881" width="10.28515625" style="37" customWidth="1"/>
    <col min="15882" max="15882" width="12.85546875" style="37" customWidth="1"/>
    <col min="15883" max="16128" width="10.28515625" style="37"/>
    <col min="16129" max="16129" width="15.140625" style="37" customWidth="1"/>
    <col min="16130" max="16130" width="10.28515625" style="37" customWidth="1"/>
    <col min="16131" max="16131" width="6.28515625" style="37" customWidth="1"/>
    <col min="16132" max="16132" width="7" style="37" customWidth="1"/>
    <col min="16133" max="16133" width="15.140625" style="37" customWidth="1"/>
    <col min="16134" max="16134" width="17.42578125" style="37" bestFit="1" customWidth="1"/>
    <col min="16135" max="16135" width="12.42578125" style="37" customWidth="1"/>
    <col min="16136" max="16136" width="12" style="37" customWidth="1"/>
    <col min="16137" max="16137" width="10.28515625" style="37" customWidth="1"/>
    <col min="16138" max="16138" width="12.85546875" style="37" customWidth="1"/>
    <col min="16139" max="16384" width="10.28515625" style="37"/>
  </cols>
  <sheetData>
    <row r="1" spans="1:11" ht="15.75" x14ac:dyDescent="0.25">
      <c r="A1" s="36" t="s">
        <v>170</v>
      </c>
      <c r="E1" s="38" t="s">
        <v>110</v>
      </c>
      <c r="F1" s="39">
        <f ca="1">TODAY()</f>
        <v>44621</v>
      </c>
    </row>
    <row r="3" spans="1:11" ht="15.75" x14ac:dyDescent="0.25">
      <c r="A3" s="40" t="s">
        <v>111</v>
      </c>
      <c r="B3" s="40" t="s">
        <v>112</v>
      </c>
      <c r="C3" s="41" t="s">
        <v>113</v>
      </c>
      <c r="D3" s="41" t="s">
        <v>114</v>
      </c>
      <c r="E3" s="41" t="s">
        <v>115</v>
      </c>
      <c r="F3" s="41" t="s">
        <v>116</v>
      </c>
      <c r="G3" s="41" t="s">
        <v>117</v>
      </c>
      <c r="H3" s="41" t="s">
        <v>54</v>
      </c>
      <c r="I3" s="41" t="s">
        <v>118</v>
      </c>
      <c r="J3" s="41" t="s">
        <v>119</v>
      </c>
    </row>
    <row r="4" spans="1:11" ht="15.75" x14ac:dyDescent="0.25">
      <c r="A4" s="42" t="s">
        <v>120</v>
      </c>
      <c r="B4" s="42" t="s">
        <v>121</v>
      </c>
      <c r="C4" s="43">
        <v>25</v>
      </c>
      <c r="D4" s="43" t="s">
        <v>122</v>
      </c>
      <c r="E4" s="39">
        <v>41930</v>
      </c>
      <c r="F4" s="44"/>
      <c r="G4" s="42"/>
      <c r="H4" s="44"/>
      <c r="I4" s="45"/>
      <c r="J4" s="45"/>
      <c r="K4" s="46"/>
    </row>
    <row r="5" spans="1:11" ht="15.75" x14ac:dyDescent="0.25">
      <c r="A5" s="42" t="s">
        <v>123</v>
      </c>
      <c r="B5" s="42" t="s">
        <v>124</v>
      </c>
      <c r="C5" s="43">
        <v>26</v>
      </c>
      <c r="D5" s="43" t="s">
        <v>125</v>
      </c>
      <c r="E5" s="39">
        <v>41627</v>
      </c>
      <c r="F5" s="44"/>
      <c r="G5" s="42"/>
      <c r="H5" s="44"/>
      <c r="I5" s="45"/>
      <c r="J5" s="45"/>
      <c r="K5" s="46"/>
    </row>
    <row r="6" spans="1:11" ht="15.75" x14ac:dyDescent="0.25">
      <c r="A6" s="42" t="s">
        <v>126</v>
      </c>
      <c r="B6" s="42" t="s">
        <v>127</v>
      </c>
      <c r="C6" s="43">
        <v>28</v>
      </c>
      <c r="D6" s="43" t="s">
        <v>122</v>
      </c>
      <c r="E6" s="39">
        <v>41982</v>
      </c>
      <c r="F6" s="44"/>
      <c r="G6" s="42"/>
      <c r="H6" s="44"/>
      <c r="I6" s="45"/>
      <c r="J6" s="45"/>
      <c r="K6" s="46"/>
    </row>
    <row r="7" spans="1:11" ht="15.75" x14ac:dyDescent="0.25">
      <c r="A7" s="42" t="s">
        <v>128</v>
      </c>
      <c r="B7" s="42" t="s">
        <v>129</v>
      </c>
      <c r="C7" s="43">
        <v>33</v>
      </c>
      <c r="D7" s="43" t="s">
        <v>122</v>
      </c>
      <c r="E7" s="39">
        <v>41937</v>
      </c>
      <c r="F7" s="44"/>
      <c r="G7" s="42"/>
      <c r="H7" s="44"/>
      <c r="I7" s="45"/>
      <c r="J7" s="45"/>
      <c r="K7" s="46"/>
    </row>
    <row r="8" spans="1:11" ht="15.75" x14ac:dyDescent="0.25">
      <c r="A8" s="42" t="s">
        <v>130</v>
      </c>
      <c r="B8" s="42" t="s">
        <v>131</v>
      </c>
      <c r="C8" s="43">
        <v>31</v>
      </c>
      <c r="D8" s="43" t="s">
        <v>125</v>
      </c>
      <c r="E8" s="39">
        <v>41895</v>
      </c>
      <c r="F8" s="44"/>
      <c r="G8" s="42"/>
      <c r="H8" s="44"/>
      <c r="I8" s="45"/>
      <c r="J8" s="45"/>
      <c r="K8" s="46"/>
    </row>
    <row r="9" spans="1:11" ht="15.75" x14ac:dyDescent="0.25">
      <c r="A9" s="42" t="s">
        <v>132</v>
      </c>
      <c r="B9" s="42" t="s">
        <v>133</v>
      </c>
      <c r="C9" s="43">
        <v>10</v>
      </c>
      <c r="D9" s="43" t="s">
        <v>125</v>
      </c>
      <c r="E9" s="39">
        <v>41852</v>
      </c>
      <c r="F9" s="44"/>
      <c r="G9" s="42"/>
      <c r="H9" s="44"/>
      <c r="I9" s="45"/>
      <c r="J9" s="45"/>
      <c r="K9" s="46"/>
    </row>
    <row r="10" spans="1:11" ht="15.75" x14ac:dyDescent="0.25">
      <c r="A10" s="42" t="s">
        <v>134</v>
      </c>
      <c r="B10" s="42" t="s">
        <v>135</v>
      </c>
      <c r="C10" s="43">
        <v>30</v>
      </c>
      <c r="D10" s="43" t="s">
        <v>122</v>
      </c>
      <c r="E10" s="39">
        <v>41926</v>
      </c>
      <c r="F10" s="44"/>
      <c r="G10" s="42"/>
      <c r="H10" s="44"/>
      <c r="I10" s="45"/>
      <c r="J10" s="45"/>
      <c r="K10" s="46"/>
    </row>
    <row r="11" spans="1:11" ht="15.75" x14ac:dyDescent="0.25">
      <c r="A11" s="42" t="s">
        <v>136</v>
      </c>
      <c r="B11" s="42" t="s">
        <v>137</v>
      </c>
      <c r="C11" s="43">
        <v>22</v>
      </c>
      <c r="D11" s="43" t="s">
        <v>122</v>
      </c>
      <c r="E11" s="39">
        <v>41845</v>
      </c>
      <c r="F11" s="44"/>
      <c r="G11" s="42"/>
      <c r="H11" s="44"/>
      <c r="I11" s="45"/>
      <c r="J11" s="45"/>
      <c r="K11" s="46"/>
    </row>
    <row r="12" spans="1:11" ht="15.75" x14ac:dyDescent="0.25">
      <c r="A12" s="42" t="s">
        <v>120</v>
      </c>
      <c r="B12" s="42" t="s">
        <v>127</v>
      </c>
      <c r="C12" s="43">
        <v>22</v>
      </c>
      <c r="D12" s="43" t="s">
        <v>122</v>
      </c>
      <c r="E12" s="39">
        <v>41956</v>
      </c>
      <c r="F12" s="44"/>
      <c r="G12" s="42"/>
      <c r="H12" s="44"/>
      <c r="I12" s="45"/>
      <c r="J12" s="45"/>
      <c r="K12" s="46"/>
    </row>
    <row r="13" spans="1:11" ht="15.75" x14ac:dyDescent="0.25">
      <c r="A13" s="42" t="s">
        <v>123</v>
      </c>
      <c r="B13" s="42" t="s">
        <v>133</v>
      </c>
      <c r="C13" s="43">
        <v>33</v>
      </c>
      <c r="D13" s="43" t="s">
        <v>125</v>
      </c>
      <c r="E13" s="39">
        <v>41853</v>
      </c>
      <c r="F13" s="44"/>
      <c r="G13" s="42"/>
      <c r="H13" s="44"/>
      <c r="I13" s="45"/>
      <c r="J13" s="45"/>
      <c r="K13" s="46"/>
    </row>
    <row r="14" spans="1:11" ht="15.75" x14ac:dyDescent="0.25">
      <c r="A14" s="42" t="s">
        <v>126</v>
      </c>
      <c r="B14" s="42" t="s">
        <v>131</v>
      </c>
      <c r="C14" s="43">
        <v>43</v>
      </c>
      <c r="D14" s="43" t="s">
        <v>122</v>
      </c>
      <c r="E14" s="39">
        <v>41884</v>
      </c>
      <c r="F14" s="44"/>
      <c r="G14" s="42"/>
      <c r="H14" s="44"/>
      <c r="I14" s="45"/>
      <c r="J14" s="45"/>
      <c r="K14" s="46"/>
    </row>
    <row r="15" spans="1:11" ht="15.75" x14ac:dyDescent="0.25">
      <c r="A15" s="42" t="s">
        <v>128</v>
      </c>
      <c r="B15" s="42" t="s">
        <v>124</v>
      </c>
      <c r="C15" s="43">
        <v>45</v>
      </c>
      <c r="D15" s="43" t="s">
        <v>122</v>
      </c>
      <c r="E15" s="39">
        <v>41956</v>
      </c>
      <c r="F15" s="44"/>
      <c r="G15" s="42"/>
      <c r="H15" s="44"/>
      <c r="I15" s="45"/>
      <c r="J15" s="45"/>
      <c r="K15" s="46"/>
    </row>
    <row r="16" spans="1:11" ht="15.75" x14ac:dyDescent="0.25">
      <c r="A16" s="42" t="s">
        <v>138</v>
      </c>
      <c r="B16" s="42" t="s">
        <v>129</v>
      </c>
      <c r="C16" s="43">
        <v>12</v>
      </c>
      <c r="D16" s="43" t="s">
        <v>125</v>
      </c>
      <c r="E16" s="39">
        <v>41954</v>
      </c>
      <c r="F16" s="44"/>
      <c r="G16" s="42"/>
      <c r="H16" s="44"/>
      <c r="I16" s="45"/>
      <c r="J16" s="45"/>
      <c r="K16" s="46"/>
    </row>
    <row r="17" spans="1:11" ht="15.75" x14ac:dyDescent="0.25">
      <c r="A17" s="42" t="s">
        <v>132</v>
      </c>
      <c r="B17" s="42" t="s">
        <v>121</v>
      </c>
      <c r="C17" s="43">
        <v>9</v>
      </c>
      <c r="D17" s="43" t="s">
        <v>125</v>
      </c>
      <c r="E17" s="39">
        <v>41942</v>
      </c>
      <c r="F17" s="44"/>
      <c r="G17" s="42"/>
      <c r="H17" s="44"/>
      <c r="I17" s="45"/>
      <c r="J17" s="45"/>
      <c r="K17" s="46"/>
    </row>
    <row r="18" spans="1:11" ht="15.75" x14ac:dyDescent="0.25">
      <c r="A18" s="42" t="s">
        <v>134</v>
      </c>
      <c r="B18" s="42" t="s">
        <v>139</v>
      </c>
      <c r="C18" s="43">
        <v>16</v>
      </c>
      <c r="D18" s="43" t="s">
        <v>122</v>
      </c>
      <c r="E18" s="39">
        <v>41943</v>
      </c>
      <c r="F18" s="44"/>
      <c r="G18" s="42"/>
      <c r="H18" s="44"/>
      <c r="I18" s="45"/>
      <c r="J18" s="45"/>
      <c r="K18" s="46"/>
    </row>
    <row r="19" spans="1:11" ht="16.5" thickBot="1" x14ac:dyDescent="0.3">
      <c r="A19" s="47" t="s">
        <v>136</v>
      </c>
      <c r="B19" s="47" t="s">
        <v>140</v>
      </c>
      <c r="C19" s="48">
        <v>22</v>
      </c>
      <c r="D19" s="48" t="s">
        <v>122</v>
      </c>
      <c r="E19" s="49">
        <v>41913</v>
      </c>
      <c r="F19" s="44"/>
      <c r="G19" s="42"/>
      <c r="H19" s="44"/>
      <c r="I19" s="45"/>
      <c r="J19" s="45"/>
      <c r="K19" s="46"/>
    </row>
    <row r="20" spans="1:11" ht="16.5" thickBot="1" x14ac:dyDescent="0.3">
      <c r="A20" s="50" t="s">
        <v>141</v>
      </c>
      <c r="B20" s="50"/>
      <c r="C20" s="51"/>
      <c r="D20" s="51"/>
      <c r="E20" s="52"/>
      <c r="F20" s="53"/>
      <c r="G20" s="53"/>
      <c r="H20" s="44"/>
      <c r="I20" s="45"/>
      <c r="J20" s="54"/>
    </row>
    <row r="21" spans="1:11" ht="16.5" thickBot="1" x14ac:dyDescent="0.3">
      <c r="A21" s="55" t="s">
        <v>142</v>
      </c>
      <c r="B21" s="55"/>
      <c r="C21" s="56"/>
      <c r="D21" s="56"/>
      <c r="E21" s="57"/>
      <c r="F21" s="58"/>
      <c r="G21" s="56"/>
      <c r="H21" s="44"/>
      <c r="I21" s="45"/>
      <c r="J21" s="60"/>
    </row>
    <row r="22" spans="1:11" ht="16.5" thickBot="1" x14ac:dyDescent="0.3">
      <c r="A22" s="55" t="s">
        <v>143</v>
      </c>
      <c r="B22" s="55"/>
      <c r="C22" s="56"/>
      <c r="D22" s="56"/>
      <c r="E22" s="57"/>
      <c r="F22" s="58"/>
      <c r="G22" s="56"/>
      <c r="H22" s="44"/>
      <c r="I22" s="59"/>
      <c r="J22" s="60"/>
    </row>
    <row r="23" spans="1:11" ht="16.5" thickBot="1" x14ac:dyDescent="0.3">
      <c r="A23" s="61" t="s">
        <v>144</v>
      </c>
      <c r="B23" s="61"/>
      <c r="C23" s="62"/>
      <c r="D23" s="62"/>
      <c r="E23" s="63"/>
      <c r="F23" s="64"/>
      <c r="G23" s="62"/>
      <c r="H23" s="44"/>
      <c r="I23" s="65"/>
      <c r="J23" s="60"/>
    </row>
    <row r="24" spans="1:11" x14ac:dyDescent="0.2">
      <c r="C24" s="66"/>
      <c r="D24" s="66"/>
      <c r="E24" s="67"/>
      <c r="F24" s="68"/>
      <c r="G24" s="66"/>
      <c r="H24" s="66"/>
      <c r="I24" s="66"/>
      <c r="J24" s="66"/>
    </row>
    <row r="25" spans="1:11" ht="15.75" x14ac:dyDescent="0.25">
      <c r="A25" s="36" t="s">
        <v>100</v>
      </c>
    </row>
    <row r="26" spans="1:11" x14ac:dyDescent="0.2">
      <c r="A26" s="69" t="s">
        <v>145</v>
      </c>
      <c r="B26" s="70" t="s">
        <v>146</v>
      </c>
    </row>
    <row r="27" spans="1:11" x14ac:dyDescent="0.2">
      <c r="A27" s="69" t="s">
        <v>117</v>
      </c>
      <c r="B27" s="70" t="s">
        <v>147</v>
      </c>
    </row>
    <row r="28" spans="1:11" x14ac:dyDescent="0.2">
      <c r="A28" s="69" t="s">
        <v>54</v>
      </c>
      <c r="B28" s="70" t="s">
        <v>264</v>
      </c>
    </row>
    <row r="29" spans="1:11" x14ac:dyDescent="0.2">
      <c r="A29" s="69"/>
      <c r="B29" s="70" t="s">
        <v>148</v>
      </c>
    </row>
    <row r="30" spans="1:11" x14ac:dyDescent="0.2">
      <c r="A30" s="69" t="s">
        <v>118</v>
      </c>
      <c r="B30" s="70" t="s">
        <v>149</v>
      </c>
    </row>
    <row r="31" spans="1:11" x14ac:dyDescent="0.2">
      <c r="A31" s="69" t="s">
        <v>119</v>
      </c>
      <c r="B31" s="70" t="s">
        <v>150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J27"/>
  <sheetViews>
    <sheetView topLeftCell="A3" zoomScale="120" zoomScaleNormal="120" workbookViewId="0">
      <selection activeCell="I17" sqref="I17"/>
    </sheetView>
  </sheetViews>
  <sheetFormatPr baseColWidth="10" defaultRowHeight="15" x14ac:dyDescent="0.25"/>
  <cols>
    <col min="1" max="1" width="10.85546875" style="15" bestFit="1" customWidth="1"/>
    <col min="2" max="2" width="4.42578125" style="15" bestFit="1" customWidth="1"/>
    <col min="3" max="3" width="23.85546875" style="15" customWidth="1"/>
    <col min="4" max="4" width="6.140625" style="15" bestFit="1" customWidth="1"/>
    <col min="5" max="5" width="6.85546875" style="15" bestFit="1" customWidth="1"/>
    <col min="6" max="6" width="7.85546875" style="15" bestFit="1" customWidth="1"/>
    <col min="7" max="7" width="7.42578125" style="15" bestFit="1" customWidth="1"/>
    <col min="8" max="8" width="7.28515625" style="15" bestFit="1" customWidth="1"/>
    <col min="9" max="9" width="9.140625" style="15" bestFit="1" customWidth="1"/>
    <col min="10" max="10" width="8.28515625" style="15" bestFit="1" customWidth="1"/>
  </cols>
  <sheetData>
    <row r="1" spans="1:10" x14ac:dyDescent="0.25">
      <c r="A1" s="13" t="s">
        <v>66</v>
      </c>
      <c r="B1" s="14">
        <v>0.18</v>
      </c>
    </row>
    <row r="2" spans="1:10" x14ac:dyDescent="0.25">
      <c r="A2" s="16" t="s">
        <v>67</v>
      </c>
      <c r="B2" s="17">
        <v>0.05</v>
      </c>
    </row>
    <row r="3" spans="1:10" x14ac:dyDescent="0.25">
      <c r="A3" s="16" t="s">
        <v>68</v>
      </c>
      <c r="B3" s="17">
        <v>0.03</v>
      </c>
    </row>
    <row r="4" spans="1:10" ht="15.75" thickBot="1" x14ac:dyDescent="0.3">
      <c r="A4" s="18" t="s">
        <v>69</v>
      </c>
      <c r="B4" s="19">
        <v>0.19</v>
      </c>
    </row>
    <row r="5" spans="1:10" x14ac:dyDescent="0.25">
      <c r="A5" s="20" t="s">
        <v>70</v>
      </c>
      <c r="B5" s="20" t="s">
        <v>4</v>
      </c>
      <c r="C5" s="21" t="s">
        <v>1</v>
      </c>
      <c r="D5" s="22" t="s">
        <v>71</v>
      </c>
      <c r="E5" s="23" t="s">
        <v>72</v>
      </c>
      <c r="F5" s="22" t="s">
        <v>73</v>
      </c>
      <c r="G5" s="22" t="s">
        <v>53</v>
      </c>
      <c r="H5" s="23" t="s">
        <v>74</v>
      </c>
      <c r="I5" s="22" t="s">
        <v>54</v>
      </c>
      <c r="J5" s="22" t="s">
        <v>75</v>
      </c>
    </row>
    <row r="6" spans="1:10" x14ac:dyDescent="0.25">
      <c r="A6" s="24" t="s">
        <v>76</v>
      </c>
      <c r="B6" s="25" t="s">
        <v>77</v>
      </c>
      <c r="C6" s="26" t="s">
        <v>78</v>
      </c>
      <c r="D6" s="26">
        <v>265</v>
      </c>
      <c r="E6" s="27"/>
      <c r="F6" s="26">
        <v>100</v>
      </c>
      <c r="G6" s="28"/>
      <c r="H6" s="28"/>
      <c r="I6" s="27"/>
      <c r="J6" s="29"/>
    </row>
    <row r="7" spans="1:10" x14ac:dyDescent="0.25">
      <c r="A7" s="24" t="s">
        <v>79</v>
      </c>
      <c r="B7" s="30" t="s">
        <v>80</v>
      </c>
      <c r="C7" s="31" t="s">
        <v>81</v>
      </c>
      <c r="D7" s="31">
        <v>15</v>
      </c>
      <c r="E7" s="27"/>
      <c r="F7" s="31">
        <v>850</v>
      </c>
      <c r="G7" s="28"/>
      <c r="H7" s="28"/>
      <c r="I7" s="27"/>
      <c r="J7" s="29"/>
    </row>
    <row r="8" spans="1:10" x14ac:dyDescent="0.25">
      <c r="A8" s="24" t="s">
        <v>82</v>
      </c>
      <c r="B8" s="30" t="s">
        <v>80</v>
      </c>
      <c r="C8" s="31" t="s">
        <v>83</v>
      </c>
      <c r="D8" s="31">
        <v>1.5</v>
      </c>
      <c r="E8" s="27"/>
      <c r="F8" s="31">
        <v>50</v>
      </c>
      <c r="G8" s="28"/>
      <c r="H8" s="28"/>
      <c r="I8" s="27"/>
      <c r="J8" s="29"/>
    </row>
    <row r="9" spans="1:10" x14ac:dyDescent="0.25">
      <c r="A9" s="24" t="s">
        <v>84</v>
      </c>
      <c r="B9" s="30" t="s">
        <v>77</v>
      </c>
      <c r="C9" s="31" t="s">
        <v>85</v>
      </c>
      <c r="D9" s="31">
        <v>340</v>
      </c>
      <c r="E9" s="27"/>
      <c r="F9" s="31">
        <v>50</v>
      </c>
      <c r="G9" s="28"/>
      <c r="H9" s="28"/>
      <c r="I9" s="27"/>
      <c r="J9" s="29"/>
    </row>
    <row r="10" spans="1:10" x14ac:dyDescent="0.25">
      <c r="A10" s="24" t="s">
        <v>86</v>
      </c>
      <c r="B10" s="30" t="s">
        <v>77</v>
      </c>
      <c r="C10" s="31" t="s">
        <v>87</v>
      </c>
      <c r="D10" s="31">
        <v>315</v>
      </c>
      <c r="E10" s="27"/>
      <c r="F10" s="31">
        <v>40</v>
      </c>
      <c r="G10" s="28"/>
      <c r="H10" s="28"/>
      <c r="I10" s="27"/>
      <c r="J10" s="29"/>
    </row>
    <row r="11" spans="1:10" x14ac:dyDescent="0.25">
      <c r="A11" s="24" t="s">
        <v>88</v>
      </c>
      <c r="B11" s="30" t="s">
        <v>80</v>
      </c>
      <c r="C11" s="31" t="s">
        <v>89</v>
      </c>
      <c r="D11" s="31">
        <v>25</v>
      </c>
      <c r="E11" s="27"/>
      <c r="F11" s="31">
        <v>1000</v>
      </c>
      <c r="G11" s="28"/>
      <c r="H11" s="28"/>
      <c r="I11" s="27"/>
      <c r="J11" s="29"/>
    </row>
    <row r="12" spans="1:10" x14ac:dyDescent="0.25">
      <c r="A12" s="24" t="s">
        <v>90</v>
      </c>
      <c r="B12" s="30" t="s">
        <v>80</v>
      </c>
      <c r="C12" s="31" t="s">
        <v>91</v>
      </c>
      <c r="D12" s="31">
        <v>22</v>
      </c>
      <c r="E12" s="27"/>
      <c r="F12" s="31">
        <v>600</v>
      </c>
      <c r="G12" s="28"/>
      <c r="H12" s="28"/>
      <c r="I12" s="27"/>
      <c r="J12" s="29"/>
    </row>
    <row r="13" spans="1:10" x14ac:dyDescent="0.25">
      <c r="A13" s="24" t="s">
        <v>92</v>
      </c>
      <c r="B13" s="30" t="s">
        <v>77</v>
      </c>
      <c r="C13" s="31" t="s">
        <v>93</v>
      </c>
      <c r="D13" s="31">
        <v>35</v>
      </c>
      <c r="E13" s="27"/>
      <c r="F13" s="31">
        <v>500</v>
      </c>
      <c r="G13" s="28"/>
      <c r="H13" s="28"/>
      <c r="I13" s="27"/>
      <c r="J13" s="29"/>
    </row>
    <row r="14" spans="1:10" x14ac:dyDescent="0.25">
      <c r="A14" s="24" t="s">
        <v>94</v>
      </c>
      <c r="B14" s="30" t="s">
        <v>77</v>
      </c>
      <c r="C14" s="31" t="s">
        <v>95</v>
      </c>
      <c r="D14" s="31">
        <v>25</v>
      </c>
      <c r="E14" s="27"/>
      <c r="F14" s="31">
        <v>150</v>
      </c>
      <c r="G14" s="28"/>
      <c r="H14" s="28"/>
      <c r="I14" s="27"/>
      <c r="J14" s="29"/>
    </row>
    <row r="15" spans="1:10" x14ac:dyDescent="0.25">
      <c r="A15" s="24" t="s">
        <v>96</v>
      </c>
      <c r="B15" s="30" t="s">
        <v>80</v>
      </c>
      <c r="C15" s="31" t="s">
        <v>97</v>
      </c>
      <c r="D15" s="31">
        <v>15</v>
      </c>
      <c r="E15" s="27"/>
      <c r="F15" s="31">
        <v>1500</v>
      </c>
      <c r="G15" s="28"/>
      <c r="H15" s="28"/>
      <c r="I15" s="27"/>
      <c r="J15" s="29"/>
    </row>
    <row r="16" spans="1:10" x14ac:dyDescent="0.25">
      <c r="A16" s="24" t="s">
        <v>98</v>
      </c>
      <c r="B16" s="32" t="s">
        <v>77</v>
      </c>
      <c r="C16" s="33" t="s">
        <v>99</v>
      </c>
      <c r="D16" s="33">
        <v>280</v>
      </c>
      <c r="E16" s="27"/>
      <c r="F16" s="33">
        <v>90</v>
      </c>
      <c r="G16" s="28"/>
      <c r="H16" s="28"/>
      <c r="I16" s="27"/>
      <c r="J16" s="29"/>
    </row>
    <row r="17" spans="1:9" x14ac:dyDescent="0.25">
      <c r="I17" s="34"/>
    </row>
    <row r="18" spans="1:9" x14ac:dyDescent="0.25">
      <c r="A18" s="15" t="s">
        <v>100</v>
      </c>
    </row>
    <row r="20" spans="1:9" x14ac:dyDescent="0.25">
      <c r="A20" s="15" t="s">
        <v>72</v>
      </c>
      <c r="B20" s="15" t="s">
        <v>101</v>
      </c>
      <c r="C20" s="15" t="s">
        <v>102</v>
      </c>
    </row>
    <row r="21" spans="1:9" x14ac:dyDescent="0.25">
      <c r="A21" s="15" t="s">
        <v>53</v>
      </c>
      <c r="B21" s="15" t="s">
        <v>101</v>
      </c>
      <c r="C21" s="15" t="s">
        <v>103</v>
      </c>
    </row>
    <row r="22" spans="1:9" x14ac:dyDescent="0.25">
      <c r="A22" s="15" t="s">
        <v>74</v>
      </c>
      <c r="B22" s="15" t="s">
        <v>101</v>
      </c>
      <c r="C22" s="15" t="s">
        <v>104</v>
      </c>
    </row>
    <row r="23" spans="1:9" x14ac:dyDescent="0.25">
      <c r="C23" s="35" t="s">
        <v>105</v>
      </c>
    </row>
    <row r="24" spans="1:9" x14ac:dyDescent="0.25">
      <c r="C24" s="15" t="s">
        <v>106</v>
      </c>
    </row>
    <row r="25" spans="1:9" x14ac:dyDescent="0.25">
      <c r="A25" s="15" t="s">
        <v>54</v>
      </c>
      <c r="B25" s="15" t="s">
        <v>101</v>
      </c>
      <c r="C25" s="15" t="s">
        <v>107</v>
      </c>
    </row>
    <row r="26" spans="1:9" x14ac:dyDescent="0.25">
      <c r="C26" s="15" t="s">
        <v>108</v>
      </c>
    </row>
    <row r="27" spans="1:9" x14ac:dyDescent="0.25">
      <c r="A27" s="15" t="s">
        <v>75</v>
      </c>
      <c r="B27" s="15" t="s">
        <v>101</v>
      </c>
      <c r="C27" s="15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Promedio funcion si</vt:lpstr>
      <vt:lpstr>Bonificacion</vt:lpstr>
      <vt:lpstr>Función si verduleria</vt:lpstr>
      <vt:lpstr>Funcion si normal y anidada fa</vt:lpstr>
      <vt:lpstr>Funcion si con y</vt:lpstr>
      <vt:lpstr>Funcion y con o</vt:lpstr>
      <vt:lpstr>funciones si </vt:lpstr>
      <vt:lpstr>funcion si clinica</vt:lpstr>
      <vt:lpstr>Practica aranceles funcion si</vt:lpstr>
      <vt:lpstr>Funcion si anidada impuestos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EVOLVE</dc:creator>
  <cp:lastModifiedBy>insti</cp:lastModifiedBy>
  <dcterms:created xsi:type="dcterms:W3CDTF">2021-05-11T17:43:10Z</dcterms:created>
  <dcterms:modified xsi:type="dcterms:W3CDTF">2022-03-01T18:50:14Z</dcterms:modified>
</cp:coreProperties>
</file>